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ÜMÜ" sheetId="1" r:id="rId1"/>
    <sheet name="BT679D-TEPAV" sheetId="2" r:id="rId2"/>
    <sheet name="Bytescout Spreadsheet SDK" sheetId="3" r:id="rId3"/>
  </sheets>
  <definedNames/>
  <calcPr fullCalcOnLoad="1"/>
</workbook>
</file>

<file path=xl/sharedStrings.xml><?xml version="1.0" encoding="utf-8"?>
<sst xmlns="http://schemas.openxmlformats.org/spreadsheetml/2006/main" count="859" uniqueCount="30">
  <si>
    <t>No</t>
  </si>
  <si>
    <t>Tarih:</t>
  </si>
  <si>
    <t>Yayın Adı:</t>
  </si>
  <si>
    <t>Haber Başlığı:</t>
  </si>
  <si>
    <t>Sayfa No:</t>
  </si>
  <si>
    <t>StxCm:</t>
  </si>
  <si>
    <t>Sayfa Adet:</t>
  </si>
  <si>
    <t>Tiraj:</t>
  </si>
  <si>
    <t>Medya Türü:</t>
  </si>
  <si>
    <t>Medya Kapsam:</t>
  </si>
  <si>
    <t>Medya Periyod:</t>
  </si>
  <si>
    <t>Medya İçerik:</t>
  </si>
  <si>
    <t>29.07.2010</t>
  </si>
  <si>
    <t>GAZETE</t>
  </si>
  <si>
    <t>ULUSAL</t>
  </si>
  <si>
    <t>GÜNLÜK</t>
  </si>
  <si>
    <t>SİYASİ</t>
  </si>
  <si>
    <t>EKONOMİ</t>
  </si>
  <si>
    <t>GAZETE EK</t>
  </si>
  <si>
    <t>BÖLGESEL</t>
  </si>
  <si>
    <t>AKTÜEL</t>
  </si>
  <si>
    <t>31.07.2010</t>
  </si>
  <si>
    <t>YEREL</t>
  </si>
  <si>
    <t>30.07.2010</t>
  </si>
  <si>
    <t>HAFTALIK</t>
  </si>
  <si>
    <t>02.08.2010</t>
  </si>
  <si>
    <t>01.08.2010</t>
  </si>
  <si>
    <t>03.08.2010</t>
  </si>
  <si>
    <t>04.08.2010</t>
  </si>
  <si>
    <t>MADE WITH DEMO VERSION OF Bytescout Spreadsheet SDK version 2.2.0.399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</si>
</sst>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dd\.mm\.yyyy"/>
  </numFmts>
  <fonts count="39">
    <font>
      <sz val="10"/>
      <name val="Arial"/>
      <family val="0"/>
    </font>
    <font>
      <b/>
      <sz val="10"/>
      <color indexed="2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86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2.57421875" style="0" customWidth="1"/>
    <col min="4" max="4" width="22.42187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3" ht="12.75">
      <c r="B3" s="1"/>
    </row>
    <row r="4" spans="2:13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12.75">
      <c r="B5" s="3">
        <v>1</v>
      </c>
      <c r="C5" s="4" t="s">
        <v>12</v>
      </c>
      <c r="D5" s="3" t="str">
        <f>HYPERLINK("http://beta.interpress.com/BasinAyrintiGoster.aspx?IDS=%2B8Hnn5jg%2B9fG6tY2bCZKFA%3D%3D&amp;kayit_sayisi=1 &amp;mecra=basin&amp;kunye_goster=true&amp;madi=1202","YENİ ÇAĞ")</f>
        <v>YENİ ÇAĞ</v>
      </c>
      <c r="E5" s="3" t="str">
        <f>HYPERLINK("http://beta.interpress.com/BasinAyrintiGoster.aspx?IDS=%2B8Hnn5jg%2B9fG6tY2bCZKFA%3D%3D&amp;lm=0&amp;madi=1202&amp;kayitsayisi=1","TEPAV: İHRACATIMIZDA EKSEN KAYDI")</f>
        <v>TEPAV: İHRACATIMIZDA EKSEN KAYDI</v>
      </c>
      <c r="F5" s="3">
        <v>5</v>
      </c>
      <c r="G5" s="3">
        <v>54</v>
      </c>
      <c r="H5" s="3">
        <v>1</v>
      </c>
      <c r="I5" s="3">
        <v>51800</v>
      </c>
      <c r="J5" s="3" t="s">
        <v>13</v>
      </c>
      <c r="K5" s="3" t="s">
        <v>14</v>
      </c>
      <c r="L5" s="3" t="s">
        <v>15</v>
      </c>
      <c r="M5" s="3" t="s">
        <v>16</v>
      </c>
    </row>
    <row r="6" spans="2:13" ht="12.75">
      <c r="B6" s="3">
        <v>2</v>
      </c>
      <c r="C6" s="4" t="s">
        <v>12</v>
      </c>
      <c r="D6" s="3" t="str">
        <f>HYPERLINK("http://beta.interpress.com/BasinAyrintiGoster.aspx?IDS=xCAtYcU2jj3G6tY2bCZKFA%3D%3D&amp;kayit_sayisi=1 &amp;mecra=basin&amp;kunye_goster=true&amp;madi=1202","VATAN")</f>
        <v>VATAN</v>
      </c>
      <c r="E6" s="3" t="str">
        <f>HYPERLINK("http://beta.interpress.com/BasinAyrintiGoster.aspx?IDS=xCAtYcU2jj3G6tY2bCZKFA%3D%3D&amp;lm=0&amp;madi=1202&amp;kayitsayisi=1","İHRACATTA EKSEN KAYMASI")</f>
        <v>İHRACATTA EKSEN KAYMASI</v>
      </c>
      <c r="F6" s="3">
        <v>12</v>
      </c>
      <c r="G6" s="3">
        <v>12</v>
      </c>
      <c r="H6" s="3">
        <v>1</v>
      </c>
      <c r="I6" s="3">
        <v>156189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2:13" ht="12.75">
      <c r="B7" s="3">
        <v>3</v>
      </c>
      <c r="C7" s="4" t="s">
        <v>12</v>
      </c>
      <c r="D7" s="3" t="str">
        <f>HYPERLINK("http://beta.interpress.com/BasinAyrintiGoster.aspx?IDS=%2BlFkK2EXCuvG6tY2bCZKFA%3D%3D&amp;kayit_sayisi=1 &amp;mecra=basin&amp;kunye_goster=true&amp;madi=1202","REFERANS")</f>
        <v>REFERANS</v>
      </c>
      <c r="E7" s="3" t="str">
        <f>HYPERLINK("http://beta.interpress.com/BasinAyrintiGoster.aspx?IDS=%2BlFkK2EXCuvG6tY2bCZKFA%3D%3D&amp;lm=0&amp;madi=1202&amp;kayitsayisi=1","GÜVEN SAK")</f>
        <v>GÜVEN SAK</v>
      </c>
      <c r="F7" s="3">
        <v>15</v>
      </c>
      <c r="G7" s="3">
        <v>147</v>
      </c>
      <c r="H7" s="3">
        <v>1</v>
      </c>
      <c r="I7" s="3">
        <v>11632</v>
      </c>
      <c r="J7" s="3" t="s">
        <v>13</v>
      </c>
      <c r="K7" s="3" t="s">
        <v>14</v>
      </c>
      <c r="L7" s="3" t="s">
        <v>15</v>
      </c>
      <c r="M7" s="3" t="s">
        <v>17</v>
      </c>
    </row>
    <row r="8" spans="2:13" ht="12.75">
      <c r="B8" s="3">
        <v>4</v>
      </c>
      <c r="C8" s="4" t="s">
        <v>12</v>
      </c>
      <c r="D8" s="3" t="str">
        <f>HYPERLINK("http://beta.interpress.com/BasinAyrintiGoster.aspx?IDS=mhu49zcWGGzG6tY2bCZKFA%3D%3D&amp;kayit_sayisi=1 &amp;mecra=basin&amp;kunye_goster=true&amp;madi=1202","REFERANS")</f>
        <v>REFERANS</v>
      </c>
      <c r="E8" s="3" t="str">
        <f>HYPERLINK("http://beta.interpress.com/BasinAyrintiGoster.aspx?IDS=mhu49zcWGGzG6tY2bCZKFA%3D%3D&amp;lm=0&amp;madi=1202&amp;kayitsayisi=1","TEPAV'DAN İHRACATTA 'EKSEN KAYMASI' İKAZI")</f>
        <v>TEPAV'DAN İHRACATTA 'EKSEN KAYMASI' İKAZI</v>
      </c>
      <c r="F8" s="3">
        <v>8</v>
      </c>
      <c r="G8" s="3">
        <v>29</v>
      </c>
      <c r="H8" s="3">
        <v>1</v>
      </c>
      <c r="I8" s="3">
        <v>11632</v>
      </c>
      <c r="J8" s="3" t="s">
        <v>13</v>
      </c>
      <c r="K8" s="3" t="s">
        <v>14</v>
      </c>
      <c r="L8" s="3" t="s">
        <v>15</v>
      </c>
      <c r="M8" s="3" t="s">
        <v>17</v>
      </c>
    </row>
    <row r="9" spans="2:13" ht="12.75">
      <c r="B9" s="3">
        <v>5</v>
      </c>
      <c r="C9" s="4" t="s">
        <v>12</v>
      </c>
      <c r="D9" s="3" t="str">
        <f>HYPERLINK("http://beta.interpress.com/BasinAyrintiGoster.aspx?IDS=CNlVH7ZXhsXG6tY2bCZKFA%3D%3D&amp;kayit_sayisi=1 &amp;mecra=basin&amp;kunye_goster=true&amp;madi=1202","RADİKAL")</f>
        <v>RADİKAL</v>
      </c>
      <c r="E9" s="3" t="str">
        <f>HYPERLINK("http://beta.interpress.com/BasinAyrintiGoster.aspx?IDS=CNlVH7ZXhsXG6tY2bCZKFA%3D%3D&amp;lm=0&amp;madi=1202&amp;kayitsayisi=1","FATİH ÖZATAY")</f>
        <v>FATİH ÖZATAY</v>
      </c>
      <c r="F9" s="3">
        <v>7</v>
      </c>
      <c r="G9" s="3">
        <v>77</v>
      </c>
      <c r="H9" s="3">
        <v>1</v>
      </c>
      <c r="I9" s="3">
        <v>38855</v>
      </c>
      <c r="J9" s="3" t="s">
        <v>13</v>
      </c>
      <c r="K9" s="3" t="s">
        <v>14</v>
      </c>
      <c r="L9" s="3" t="s">
        <v>15</v>
      </c>
      <c r="M9" s="3" t="s">
        <v>16</v>
      </c>
    </row>
    <row r="10" spans="2:13" ht="12.75">
      <c r="B10" s="3">
        <v>6</v>
      </c>
      <c r="C10" s="4" t="s">
        <v>12</v>
      </c>
      <c r="D10" s="3" t="str">
        <f>HYPERLINK("http://beta.interpress.com/BasinAyrintiGoster.aspx?IDS=gGiiFTClK%2FfG6tY2bCZKFA%3D%3D&amp;kayit_sayisi=1 &amp;mecra=basin&amp;kunye_goster=true&amp;madi=1202","RADİKAL")</f>
        <v>RADİKAL</v>
      </c>
      <c r="E10" s="3" t="str">
        <f>HYPERLINK("http://beta.interpress.com/BasinAyrintiGoster.aspx?IDS=gGiiFTClK%2FfG6tY2bCZKFA%3D%3D&amp;lm=0&amp;madi=1202&amp;kayitsayisi=1","TEPAV: TÜRKİYE DÜNYA İHRACATINDA YAŞANAN DÜZELMEYE EŞLİK EDEMİYOR")</f>
        <v>TEPAV: TÜRKİYE DÜNYA İHRACATINDA YAŞANAN DÜZELMEYE EŞLİK EDEMİYOR</v>
      </c>
      <c r="F10" s="3">
        <v>5</v>
      </c>
      <c r="G10" s="3">
        <v>58</v>
      </c>
      <c r="H10" s="3">
        <v>1</v>
      </c>
      <c r="I10" s="3">
        <v>38855</v>
      </c>
      <c r="J10" s="3" t="s">
        <v>13</v>
      </c>
      <c r="K10" s="3" t="s">
        <v>14</v>
      </c>
      <c r="L10" s="3" t="s">
        <v>15</v>
      </c>
      <c r="M10" s="3" t="s">
        <v>16</v>
      </c>
    </row>
    <row r="11" spans="2:13" ht="12.75">
      <c r="B11" s="3">
        <v>7</v>
      </c>
      <c r="C11" s="4" t="s">
        <v>12</v>
      </c>
      <c r="D11" s="3" t="str">
        <f>HYPERLINK("http://beta.interpress.com/BasinAyrintiGoster.aspx?IDS=1y8dMJJQCj7G6tY2bCZKFA%3D%3D&amp;kayit_sayisi=1 &amp;mecra=basin&amp;kunye_goster=true&amp;madi=1202","POSTA")</f>
        <v>POSTA</v>
      </c>
      <c r="E11" s="3" t="str">
        <f>HYPERLINK("http://beta.interpress.com/BasinAyrintiGoster.aspx?IDS=1y8dMJJQCj7G6tY2bCZKFA%3D%3D&amp;lm=0&amp;madi=1202&amp;kayitsayisi=1","İHRACATTA TEHLİKE ÇANLARI")</f>
        <v>İHRACATTA TEHLİKE ÇANLARI</v>
      </c>
      <c r="F11" s="3">
        <v>9</v>
      </c>
      <c r="G11" s="3">
        <v>156</v>
      </c>
      <c r="H11" s="3">
        <v>1</v>
      </c>
      <c r="I11" s="3">
        <v>524240</v>
      </c>
      <c r="J11" s="3" t="s">
        <v>13</v>
      </c>
      <c r="K11" s="3" t="s">
        <v>14</v>
      </c>
      <c r="L11" s="3" t="s">
        <v>15</v>
      </c>
      <c r="M11" s="3" t="s">
        <v>16</v>
      </c>
    </row>
    <row r="12" spans="2:13" ht="12.75">
      <c r="B12" s="3">
        <v>8</v>
      </c>
      <c r="C12" s="4" t="s">
        <v>12</v>
      </c>
      <c r="D12" s="3" t="str">
        <f>HYPERLINK("http://beta.interpress.com/BasinAyrintiGoster.aspx?IDS=yDxaFDCb11jG6tY2bCZKFA%3D%3D&amp;kayit_sayisi=1 &amp;mecra=basin&amp;kunye_goster=true&amp;madi=1202","MİLLİYET")</f>
        <v>MİLLİYET</v>
      </c>
      <c r="E12" s="3" t="str">
        <f>HYPERLINK("http://beta.interpress.com/BasinAyrintiGoster.aspx?IDS=yDxaFDCb11jG6tY2bCZKFA%3D%3D&amp;lm=0&amp;madi=1202&amp;kayitsayisi=1","İHRACATI KUR VURDU' SAVINI TEPAV ÇÜRÜTTÜ")</f>
        <v>İHRACATI KUR VURDU' SAVINI TEPAV ÇÜRÜTTÜ</v>
      </c>
      <c r="F12" s="3">
        <v>13</v>
      </c>
      <c r="G12" s="3">
        <v>138</v>
      </c>
      <c r="H12" s="3">
        <v>1</v>
      </c>
      <c r="I12" s="3">
        <v>178453</v>
      </c>
      <c r="J12" s="3" t="s">
        <v>13</v>
      </c>
      <c r="K12" s="3" t="s">
        <v>14</v>
      </c>
      <c r="L12" s="3" t="s">
        <v>15</v>
      </c>
      <c r="M12" s="3" t="s">
        <v>16</v>
      </c>
    </row>
    <row r="13" spans="2:13" ht="12.75">
      <c r="B13" s="3">
        <v>9</v>
      </c>
      <c r="C13" s="4" t="s">
        <v>12</v>
      </c>
      <c r="D13" s="3" t="str">
        <f>HYPERLINK("http://beta.interpress.com/BasinAyrintiGoster.aspx?IDS=QhbJSOKIfjzG6tY2bCZKFA%3D%3D&amp;kayit_sayisi=1 &amp;mecra=basin&amp;kunye_goster=true&amp;madi=1202","MİLLİ GAZETE")</f>
        <v>MİLLİ GAZETE</v>
      </c>
      <c r="E13" s="3" t="str">
        <f>HYPERLINK("http://beta.interpress.com/BasinAyrintiGoster.aspx?IDS=QhbJSOKIfjzG6tY2bCZKFA%3D%3D&amp;lm=0&amp;madi=1202&amp;kayitsayisi=1","İHRACÂTTA EKSEN KAYMASI YAŞANIYOR")</f>
        <v>İHRACÂTTA EKSEN KAYMASI YAŞANIYOR</v>
      </c>
      <c r="F13" s="3">
        <v>6</v>
      </c>
      <c r="G13" s="3">
        <v>149</v>
      </c>
      <c r="H13" s="3">
        <v>1</v>
      </c>
      <c r="I13" s="3">
        <v>52085</v>
      </c>
      <c r="J13" s="3" t="s">
        <v>13</v>
      </c>
      <c r="K13" s="3" t="s">
        <v>14</v>
      </c>
      <c r="L13" s="3" t="s">
        <v>15</v>
      </c>
      <c r="M13" s="3" t="s">
        <v>16</v>
      </c>
    </row>
    <row r="14" spans="2:13" ht="12.75">
      <c r="B14" s="3">
        <v>10</v>
      </c>
      <c r="C14" s="4" t="s">
        <v>12</v>
      </c>
      <c r="D14" s="3" t="str">
        <f>HYPERLINK("http://beta.interpress.com/BasinAyrintiGoster.aspx?IDS=Jny1qIsl3xTG6tY2bCZKFA%3D%3D&amp;kayit_sayisi=1 &amp;mecra=basin&amp;kunye_goster=true&amp;madi=1202","HÜRRİYET DAILY NEWS")</f>
        <v>HÜRRİYET DAILY NEWS</v>
      </c>
      <c r="E14" s="3" t="str">
        <f>HYPERLINK("http://beta.interpress.com/BasinAyrintiGoster.aspx?IDS=Jny1qIsl3xTG6tY2bCZKFA%3D%3D&amp;lm=0&amp;madi=1202&amp;kayitsayisi=1","EXPORT RECOVERY NOT ENOUGH, RESEARCH NOTES")</f>
        <v>EXPORT RECOVERY NOT ENOUGH, RESEARCH NOTES</v>
      </c>
      <c r="F14" s="3">
        <v>16</v>
      </c>
      <c r="G14" s="3">
        <v>27</v>
      </c>
      <c r="H14" s="3">
        <v>1</v>
      </c>
      <c r="I14" s="3">
        <v>5886</v>
      </c>
      <c r="J14" s="3" t="s">
        <v>13</v>
      </c>
      <c r="K14" s="3" t="s">
        <v>14</v>
      </c>
      <c r="L14" s="3" t="s">
        <v>15</v>
      </c>
      <c r="M14" s="3" t="s">
        <v>16</v>
      </c>
    </row>
    <row r="15" spans="2:13" ht="12.75">
      <c r="B15" s="3">
        <v>11</v>
      </c>
      <c r="C15" s="4" t="s">
        <v>12</v>
      </c>
      <c r="D15" s="3" t="str">
        <f>HYPERLINK("http://beta.interpress.com/BasinAyrintiGoster.aspx?IDS=OeiEz3RpyMvG6tY2bCZKFA%3D%3D&amp;kayit_sayisi=1 &amp;mecra=basin&amp;kunye_goster=true&amp;madi=1202","HÜRRİYET ANKARA")</f>
        <v>HÜRRİYET ANKARA</v>
      </c>
      <c r="E15" s="3" t="str">
        <f>HYPERLINK("http://beta.interpress.com/BasinAyrintiGoster.aspx?IDS=OeiEz3RpyMvG6tY2bCZKFA%3D%3D&amp;lm=0&amp;madi=1202&amp;kayitsayisi=1","İHRACATTA EKSEN KAYDI")</f>
        <v>İHRACATTA EKSEN KAYDI</v>
      </c>
      <c r="F15" s="3">
        <v>5</v>
      </c>
      <c r="G15" s="3">
        <v>7</v>
      </c>
      <c r="H15" s="3">
        <v>1</v>
      </c>
      <c r="I15" s="3">
        <v>77500</v>
      </c>
      <c r="J15" s="3" t="s">
        <v>18</v>
      </c>
      <c r="K15" s="3" t="s">
        <v>19</v>
      </c>
      <c r="L15" s="3" t="s">
        <v>15</v>
      </c>
      <c r="M15" s="3" t="s">
        <v>20</v>
      </c>
    </row>
    <row r="16" spans="2:13" ht="12.75">
      <c r="B16" s="3">
        <v>12</v>
      </c>
      <c r="C16" s="4" t="s">
        <v>12</v>
      </c>
      <c r="D16" s="3" t="str">
        <f>HYPERLINK("http://beta.interpress.com/BasinAyrintiGoster.aspx?IDS=TcjrWWwW3a%2FG6tY2bCZKFA%3D%3D&amp;kayit_sayisi=1 &amp;mecra=basin&amp;kunye_goster=true&amp;madi=1202","HÜRRİYET")</f>
        <v>HÜRRİYET</v>
      </c>
      <c r="E16" s="3" t="str">
        <f>HYPERLINK("http://beta.interpress.com/BasinAyrintiGoster.aspx?IDS=TcjrWWwW3a%2FG6tY2bCZKFA%3D%3D&amp;lm=0&amp;madi=1202&amp;kayitsayisi=1","ERDAL SAĞLAM")</f>
        <v>ERDAL SAĞLAM</v>
      </c>
      <c r="F16" s="3">
        <v>16</v>
      </c>
      <c r="G16" s="3">
        <v>93</v>
      </c>
      <c r="H16" s="3">
        <v>1</v>
      </c>
      <c r="I16" s="3">
        <v>482107</v>
      </c>
      <c r="J16" s="3" t="s">
        <v>13</v>
      </c>
      <c r="K16" s="3" t="s">
        <v>14</v>
      </c>
      <c r="L16" s="3" t="s">
        <v>15</v>
      </c>
      <c r="M16" s="3" t="s">
        <v>16</v>
      </c>
    </row>
    <row r="17" spans="2:13" ht="12.75">
      <c r="B17" s="3">
        <v>13</v>
      </c>
      <c r="C17" s="4" t="s">
        <v>21</v>
      </c>
      <c r="D17" s="3" t="str">
        <f>HYPERLINK("http://beta.interpress.com/BasinAyrintiGoster.aspx?IDS=J3Bog2jJ8nrG6tY2bCZKFA%3D%3D&amp;kayit_sayisi=1 &amp;mecra=basin&amp;kunye_goster=true&amp;madi=1202","YENİ ŞAFAK")</f>
        <v>YENİ ŞAFAK</v>
      </c>
      <c r="E17" s="3" t="str">
        <f>HYPERLINK("http://beta.interpress.com/BasinAyrintiGoster.aspx?IDS=J3Bog2jJ8nrG6tY2bCZKFA%3D%3D&amp;lm=0&amp;madi=1202&amp;kayitsayisi=1","PAZAR KAYBI OLANLARIN KENDİ EKSENLERİ KAYDI")</f>
        <v>PAZAR KAYBI OLANLARIN KENDİ EKSENLERİ KAYDI</v>
      </c>
      <c r="F17" s="3">
        <v>4</v>
      </c>
      <c r="G17" s="3">
        <v>51</v>
      </c>
      <c r="H17" s="3">
        <v>1</v>
      </c>
      <c r="I17" s="3">
        <v>102665</v>
      </c>
      <c r="J17" s="3" t="s">
        <v>13</v>
      </c>
      <c r="K17" s="3" t="s">
        <v>14</v>
      </c>
      <c r="L17" s="3" t="s">
        <v>15</v>
      </c>
      <c r="M17" s="3" t="s">
        <v>16</v>
      </c>
    </row>
    <row r="18" spans="2:13" ht="12.75">
      <c r="B18" s="3">
        <v>14</v>
      </c>
      <c r="C18" s="4" t="s">
        <v>21</v>
      </c>
      <c r="D18" s="3" t="str">
        <f>HYPERLINK("http://beta.interpress.com/BasinAyrintiGoster.aspx?IDS=anROCGcwIpXG6tY2bCZKFA%3D%3D&amp;kayit_sayisi=1 &amp;mecra=basin&amp;kunye_goster=true&amp;madi=1202","YENİ ŞAFAK")</f>
        <v>YENİ ŞAFAK</v>
      </c>
      <c r="E18" s="3" t="str">
        <f>HYPERLINK("http://beta.interpress.com/BasinAyrintiGoster.aspx?IDS=anROCGcwIpXG6tY2bCZKFA%3D%3D&amp;lm=0&amp;madi=1202&amp;kayitsayisi=1","İHRACAT TAM GAZ")</f>
        <v>İHRACAT TAM GAZ</v>
      </c>
      <c r="F18" s="3">
        <v>1</v>
      </c>
      <c r="G18" s="3">
        <v>36</v>
      </c>
      <c r="H18" s="3">
        <v>2</v>
      </c>
      <c r="I18" s="3">
        <v>102665</v>
      </c>
      <c r="J18" s="3" t="s">
        <v>13</v>
      </c>
      <c r="K18" s="3" t="s">
        <v>14</v>
      </c>
      <c r="L18" s="3" t="s">
        <v>15</v>
      </c>
      <c r="M18" s="3" t="s">
        <v>16</v>
      </c>
    </row>
    <row r="19" spans="2:13" ht="12.75">
      <c r="B19" s="3">
        <v>15</v>
      </c>
      <c r="C19" s="4" t="s">
        <v>12</v>
      </c>
      <c r="D19" s="3" t="str">
        <f>HYPERLINK("http://beta.interpress.com/BasinAyrintiGoster.aspx?IDS=uouRmt%2B6VxnG6tY2bCZKFA%3D%3D&amp;kayit_sayisi=1 &amp;mecra=basin&amp;kunye_goster=true&amp;madi=1202","BURSA KENT")</f>
        <v>BURSA KENT</v>
      </c>
      <c r="E19" s="3" t="str">
        <f>HYPERLINK("http://beta.interpress.com/BasinAyrintiGoster.aspx?IDS=uouRmt%2B6VxnG6tY2bCZKFA%3D%3D&amp;lm=0&amp;madi=1202&amp;kayitsayisi=1","EKSEN KAYMASI İHRACATA YARAMADI")</f>
        <v>EKSEN KAYMASI İHRACATA YARAMADI</v>
      </c>
      <c r="F19" s="3">
        <v>5</v>
      </c>
      <c r="G19" s="3">
        <v>50</v>
      </c>
      <c r="H19" s="3">
        <v>1</v>
      </c>
      <c r="I19" s="3">
        <v>3000</v>
      </c>
      <c r="J19" s="3" t="s">
        <v>13</v>
      </c>
      <c r="K19" s="3" t="s">
        <v>19</v>
      </c>
      <c r="L19" s="3" t="s">
        <v>15</v>
      </c>
      <c r="M19" s="3" t="s">
        <v>20</v>
      </c>
    </row>
    <row r="20" spans="2:13" ht="12.75">
      <c r="B20" s="3">
        <v>16</v>
      </c>
      <c r="C20" s="4" t="s">
        <v>12</v>
      </c>
      <c r="D20" s="3" t="str">
        <f>HYPERLINK("http://beta.interpress.com/BasinAyrintiGoster.aspx?IDS=bg%2Bipg0jx1fG6tY2bCZKFA%3D%3D&amp;kayit_sayisi=1 &amp;mecra=basin&amp;kunye_goster=true&amp;madi=1202","MEYDAN  BURSA")</f>
        <v>MEYDAN  BURSA</v>
      </c>
      <c r="E20" s="3" t="str">
        <f>HYPERLINK("http://beta.interpress.com/BasinAyrintiGoster.aspx?IDS=bg%2Bipg0jx1fG6tY2bCZKFA%3D%3D&amp;lm=0&amp;madi=1202&amp;kayitsayisi=1","TEPAV : İHRACATTA EKSEN KAYDI")</f>
        <v>TEPAV : İHRACATTA EKSEN KAYDI</v>
      </c>
      <c r="F20" s="3">
        <v>5</v>
      </c>
      <c r="G20" s="3">
        <v>75</v>
      </c>
      <c r="H20" s="3">
        <v>1</v>
      </c>
      <c r="I20" s="3">
        <v>2500</v>
      </c>
      <c r="J20" s="3" t="s">
        <v>13</v>
      </c>
      <c r="K20" s="3" t="s">
        <v>22</v>
      </c>
      <c r="L20" s="3" t="s">
        <v>15</v>
      </c>
      <c r="M20" s="3" t="s">
        <v>16</v>
      </c>
    </row>
    <row r="21" spans="2:13" ht="12.75">
      <c r="B21" s="3">
        <v>17</v>
      </c>
      <c r="C21" s="4" t="s">
        <v>23</v>
      </c>
      <c r="D21" s="3" t="str">
        <f>HYPERLINK("http://beta.interpress.com/BasinAyrintiGoster.aspx?IDS=uKWXmzHMe6%2FG6tY2bCZKFA%3D%3D&amp;kayit_sayisi=1 &amp;mecra=basin&amp;kunye_goster=true&amp;madi=1202","DÜNYA")</f>
        <v>DÜNYA</v>
      </c>
      <c r="E21" s="3" t="str">
        <f>HYPERLINK("http://beta.interpress.com/BasinAyrintiGoster.aspx?IDS=uKWXmzHMe6%2FG6tY2bCZKFA%3D%3D&amp;lm=0&amp;madi=1202&amp;kayitsayisi=1","FERİT B. PARLAK")</f>
        <v>FERİT B. PARLAK</v>
      </c>
      <c r="F21" s="3">
        <v>8</v>
      </c>
      <c r="G21" s="3">
        <v>92</v>
      </c>
      <c r="H21" s="3">
        <v>1</v>
      </c>
      <c r="I21" s="3">
        <v>55500</v>
      </c>
      <c r="J21" s="3" t="s">
        <v>13</v>
      </c>
      <c r="K21" s="3" t="s">
        <v>14</v>
      </c>
      <c r="L21" s="3" t="s">
        <v>15</v>
      </c>
      <c r="M21" s="3" t="s">
        <v>17</v>
      </c>
    </row>
    <row r="22" spans="2:13" ht="12.75">
      <c r="B22" s="3">
        <v>18</v>
      </c>
      <c r="C22" s="4" t="s">
        <v>23</v>
      </c>
      <c r="D22" s="3" t="str">
        <f>HYPERLINK("http://beta.interpress.com/BasinAyrintiGoster.aspx?IDS=86wECzpo8CbG6tY2bCZKFA%3D%3D&amp;kayit_sayisi=1 &amp;mecra=basin&amp;kunye_goster=true&amp;madi=1202","HABERTÜRK EKONOMİ")</f>
        <v>HABERTÜRK EKONOMİ</v>
      </c>
      <c r="E22" s="3" t="str">
        <f>HYPERLINK("http://beta.interpress.com/BasinAyrintiGoster.aspx?IDS=86wECzpo8CbG6tY2bCZKFA%3D%3D&amp;lm=0&amp;madi=1202&amp;kayitsayisi=1","ALİYEV İŞ İN ŞUBE İZNİNİ ALAMAMASINA HAYRET ETTİ")</f>
        <v>ALİYEV İŞ İN ŞUBE İZNİNİ ALAMAMASINA HAYRET ETTİ</v>
      </c>
      <c r="F22" s="3">
        <v>3</v>
      </c>
      <c r="G22" s="3">
        <v>195</v>
      </c>
      <c r="H22" s="3">
        <v>1</v>
      </c>
      <c r="I22" s="3">
        <v>100000</v>
      </c>
      <c r="J22" s="3" t="s">
        <v>18</v>
      </c>
      <c r="K22" s="3" t="s">
        <v>14</v>
      </c>
      <c r="L22" s="3" t="s">
        <v>15</v>
      </c>
      <c r="M22" s="3" t="s">
        <v>16</v>
      </c>
    </row>
    <row r="23" spans="2:13" ht="12.75">
      <c r="B23" s="3">
        <v>19</v>
      </c>
      <c r="C23" s="4" t="s">
        <v>23</v>
      </c>
      <c r="D23" s="3" t="str">
        <f>HYPERLINK("http://beta.interpress.com/BasinAyrintiGoster.aspx?IDS=uG4SYYCmJALG6tY2bCZKFA%3D%3D&amp;kayit_sayisi=1 &amp;mecra=basin&amp;kunye_goster=true&amp;madi=1202","MİLLİYET")</f>
        <v>MİLLİYET</v>
      </c>
      <c r="E23" s="3" t="str">
        <f>HYPERLINK("http://beta.interpress.com/BasinAyrintiGoster.aspx?IDS=uG4SYYCmJALG6tY2bCZKFA%3D%3D&amp;lm=0&amp;madi=1202&amp;kayitsayisi=1","'TEPAV'IN İHRACAT RAPORU ÇARPIK'")</f>
        <v>'TEPAV'IN İHRACAT RAPORU ÇARPIK'</v>
      </c>
      <c r="F23" s="3">
        <v>10</v>
      </c>
      <c r="G23" s="3">
        <v>67</v>
      </c>
      <c r="H23" s="3">
        <v>1</v>
      </c>
      <c r="I23" s="3">
        <v>178453</v>
      </c>
      <c r="J23" s="3" t="s">
        <v>13</v>
      </c>
      <c r="K23" s="3" t="s">
        <v>14</v>
      </c>
      <c r="L23" s="3" t="s">
        <v>15</v>
      </c>
      <c r="M23" s="3" t="s">
        <v>16</v>
      </c>
    </row>
    <row r="24" spans="2:13" ht="12.75">
      <c r="B24" s="3">
        <v>20</v>
      </c>
      <c r="C24" s="4" t="s">
        <v>23</v>
      </c>
      <c r="D24" s="3" t="str">
        <f>HYPERLINK("http://beta.interpress.com/BasinAyrintiGoster.aspx?IDS=KBQ2GUqrOWHG6tY2bCZKFA%3D%3D&amp;kayit_sayisi=1 &amp;mecra=basin&amp;kunye_goster=true&amp;madi=1202","YENİ ŞAFAK")</f>
        <v>YENİ ŞAFAK</v>
      </c>
      <c r="E24" s="3" t="str">
        <f>HYPERLINK("http://beta.interpress.com/BasinAyrintiGoster.aspx?IDS=KBQ2GUqrOWHG6tY2bCZKFA%3D%3D&amp;lm=0&amp;madi=1202&amp;kayitsayisi=1","TEPAV'IN EKSENİ KAYMIŞ BRÜTÜS'LÜK YAPIYOR")</f>
        <v>TEPAV'IN EKSENİ KAYMIŞ BRÜTÜS'LÜK YAPIYOR</v>
      </c>
      <c r="F24" s="3">
        <v>4</v>
      </c>
      <c r="G24" s="3">
        <v>60</v>
      </c>
      <c r="H24" s="3">
        <v>1</v>
      </c>
      <c r="I24" s="3">
        <v>102665</v>
      </c>
      <c r="J24" s="3" t="s">
        <v>13</v>
      </c>
      <c r="K24" s="3" t="s">
        <v>14</v>
      </c>
      <c r="L24" s="3" t="s">
        <v>15</v>
      </c>
      <c r="M24" s="3" t="s">
        <v>16</v>
      </c>
    </row>
    <row r="25" spans="2:13" ht="12.75">
      <c r="B25" s="3">
        <v>21</v>
      </c>
      <c r="C25" s="4" t="s">
        <v>23</v>
      </c>
      <c r="D25" s="3" t="str">
        <f>HYPERLINK("http://beta.interpress.com/BasinAyrintiGoster.aspx?IDS=PH4JtwAxCq%2FG6tY2bCZKFA%3D%3D&amp;kayit_sayisi=1 &amp;mecra=basin&amp;kunye_goster=true&amp;madi=1202","TÜRKİYE")</f>
        <v>TÜRKİYE</v>
      </c>
      <c r="E25" s="3" t="str">
        <f>HYPERLINK("http://beta.interpress.com/BasinAyrintiGoster.aspx?IDS=PH4JtwAxCq%2FG6tY2bCZKFA%3D%3D&amp;lm=0&amp;madi=1202&amp;kayitsayisi=1","MERKEZİN HAREKETİ ÇOK KÜÇÜK KALIYOR")</f>
        <v>MERKEZİN HAREKETİ ÇOK KÜÇÜK KALIYOR</v>
      </c>
      <c r="F25" s="3">
        <v>7</v>
      </c>
      <c r="G25" s="3">
        <v>104</v>
      </c>
      <c r="H25" s="3">
        <v>1</v>
      </c>
      <c r="I25" s="3">
        <v>138162</v>
      </c>
      <c r="J25" s="3" t="s">
        <v>13</v>
      </c>
      <c r="K25" s="3" t="s">
        <v>14</v>
      </c>
      <c r="L25" s="3" t="s">
        <v>15</v>
      </c>
      <c r="M25" s="3" t="s">
        <v>16</v>
      </c>
    </row>
    <row r="26" spans="2:13" ht="12.75">
      <c r="B26" s="3">
        <v>22</v>
      </c>
      <c r="C26" s="4" t="s">
        <v>23</v>
      </c>
      <c r="D26" s="3" t="str">
        <f>HYPERLINK("http://beta.interpress.com/BasinAyrintiGoster.aspx?IDS=%2BXsl1jkWX8TG6tY2bCZKFA%3D%3D&amp;kayit_sayisi=1 &amp;mecra=basin&amp;kunye_goster=true&amp;madi=1202","ZAMAN")</f>
        <v>ZAMAN</v>
      </c>
      <c r="E26" s="3" t="str">
        <f>HYPERLINK("http://beta.interpress.com/BasinAyrintiGoster.aspx?IDS=%2BXsl1jkWX8TG6tY2bCZKFA%3D%3D&amp;lm=0&amp;madi=1202&amp;kayitsayisi=1","'KAYMA YOK, YÖRÜNGE GENİŞLİYOR; MALIMI HER YERE SATARIM'")</f>
        <v>'KAYMA YOK, YÖRÜNGE GENİŞLİYOR; MALIMI HER YERE SATARIM'</v>
      </c>
      <c r="F26" s="3">
        <v>12</v>
      </c>
      <c r="G26" s="3">
        <v>41</v>
      </c>
      <c r="H26" s="3">
        <v>1</v>
      </c>
      <c r="I26" s="3">
        <v>879690</v>
      </c>
      <c r="J26" s="3" t="s">
        <v>13</v>
      </c>
      <c r="K26" s="3" t="s">
        <v>14</v>
      </c>
      <c r="L26" s="3" t="s">
        <v>15</v>
      </c>
      <c r="M26" s="3" t="s">
        <v>16</v>
      </c>
    </row>
    <row r="27" spans="2:13" ht="12.75">
      <c r="B27" s="3">
        <v>23</v>
      </c>
      <c r="C27" s="4" t="s">
        <v>12</v>
      </c>
      <c r="D27" s="3" t="str">
        <f>HYPERLINK("http://beta.interpress.com/BasinAyrintiGoster.aspx?IDS=M2mFOAKgEffG6tY2bCZKFA%3D%3D&amp;kayit_sayisi=1 &amp;mecra=basin&amp;kunye_goster=true&amp;madi=1202","AKŞAM")</f>
        <v>AKŞAM</v>
      </c>
      <c r="E27" s="3" t="str">
        <f>HYPERLINK("http://beta.interpress.com/BasinAyrintiGoster.aspx?IDS=M2mFOAKgEffG6tY2bCZKFA%3D%3D&amp;lm=0&amp;madi=1202&amp;kayitsayisi=1","TÜRKİYE, DÜNYA TİCARETİNDEKİ TOPARLANMAYA EŞLİK EDEMİYOR")</f>
        <v>TÜRKİYE, DÜNYA TİCARETİNDEKİ TOPARLANMAYA EŞLİK EDEMİYOR</v>
      </c>
      <c r="F27" s="3">
        <v>7</v>
      </c>
      <c r="G27" s="3">
        <v>51</v>
      </c>
      <c r="H27" s="3">
        <v>1</v>
      </c>
      <c r="I27" s="3">
        <v>145265</v>
      </c>
      <c r="J27" s="3" t="s">
        <v>13</v>
      </c>
      <c r="K27" s="3" t="s">
        <v>14</v>
      </c>
      <c r="L27" s="3" t="s">
        <v>15</v>
      </c>
      <c r="M27" s="3" t="s">
        <v>16</v>
      </c>
    </row>
    <row r="28" spans="2:13" ht="12.75">
      <c r="B28" s="3">
        <v>24</v>
      </c>
      <c r="C28" s="4" t="s">
        <v>12</v>
      </c>
      <c r="D28" s="3" t="str">
        <f>HYPERLINK("http://beta.interpress.com/BasinAyrintiGoster.aspx?IDS=%2BCOcgR2P17vG6tY2bCZKFA%3D%3D&amp;kayit_sayisi=1 &amp;mecra=basin&amp;kunye_goster=true&amp;madi=1202","CUMHURİYET")</f>
        <v>CUMHURİYET</v>
      </c>
      <c r="E28" s="3" t="str">
        <f>HYPERLINK("http://beta.interpress.com/BasinAyrintiGoster.aspx?IDS=%2BCOcgR2P17vG6tY2bCZKFA%3D%3D&amp;lm=0&amp;madi=1202&amp;kayitsayisi=1","İHRACATTA TEHLİKE ÇANLARI ÇALIYOR")</f>
        <v>İHRACATTA TEHLİKE ÇANLARI ÇALIYOR</v>
      </c>
      <c r="F28" s="3">
        <v>13</v>
      </c>
      <c r="G28" s="3">
        <v>18</v>
      </c>
      <c r="H28" s="3">
        <v>1</v>
      </c>
      <c r="I28" s="3">
        <v>57274</v>
      </c>
      <c r="J28" s="3" t="s">
        <v>13</v>
      </c>
      <c r="K28" s="3" t="s">
        <v>14</v>
      </c>
      <c r="L28" s="3" t="s">
        <v>15</v>
      </c>
      <c r="M28" s="3" t="s">
        <v>16</v>
      </c>
    </row>
    <row r="29" spans="2:13" ht="12.75">
      <c r="B29" s="3">
        <v>25</v>
      </c>
      <c r="C29" s="4" t="s">
        <v>12</v>
      </c>
      <c r="D29" s="3" t="str">
        <f>HYPERLINK("http://beta.interpress.com/BasinAyrintiGoster.aspx?IDS=fGHnqNvL9YbG6tY2bCZKFA%3D%3D&amp;kayit_sayisi=1 &amp;mecra=basin&amp;kunye_goster=true&amp;madi=1202","DÜNYA")</f>
        <v>DÜNYA</v>
      </c>
      <c r="E29" s="3" t="str">
        <f>HYPERLINK("http://beta.interpress.com/BasinAyrintiGoster.aspx?IDS=fGHnqNvL9YbG6tY2bCZKFA%3D%3D&amp;lm=0&amp;madi=1202&amp;kayitsayisi=1","TEPAV: TÜRKİYE DÜNYADAKİ TOPARLANMAYA EŞLİK EDEMEDİ")</f>
        <v>TEPAV: TÜRKİYE DÜNYADAKİ TOPARLANMAYA EŞLİK EDEMEDİ</v>
      </c>
      <c r="F29" s="3">
        <v>1</v>
      </c>
      <c r="G29" s="3">
        <v>47</v>
      </c>
      <c r="H29" s="3">
        <v>2</v>
      </c>
      <c r="I29" s="3">
        <v>55500</v>
      </c>
      <c r="J29" s="3" t="s">
        <v>13</v>
      </c>
      <c r="K29" s="3" t="s">
        <v>14</v>
      </c>
      <c r="L29" s="3" t="s">
        <v>15</v>
      </c>
      <c r="M29" s="3" t="s">
        <v>17</v>
      </c>
    </row>
    <row r="30" spans="2:13" ht="12.75">
      <c r="B30" s="3">
        <v>26</v>
      </c>
      <c r="C30" s="4" t="s">
        <v>12</v>
      </c>
      <c r="D30" s="3" t="str">
        <f>HYPERLINK("http://beta.interpress.com/BasinAyrintiGoster.aspx?IDS=owvVspp1kxnG6tY2bCZKFA%3D%3D&amp;kayit_sayisi=1 &amp;mecra=basin&amp;kunye_goster=true&amp;madi=1202","GÜNEŞ")</f>
        <v>GÜNEŞ</v>
      </c>
      <c r="E30" s="3" t="str">
        <f>HYPERLINK("http://beta.interpress.com/BasinAyrintiGoster.aspx?IDS=owvVspp1kxnG6tY2bCZKFA%3D%3D&amp;lm=0&amp;madi=1202&amp;kayitsayisi=1","İHRACATTA EKSEN KAYDI")</f>
        <v>İHRACATTA EKSEN KAYDI</v>
      </c>
      <c r="F30" s="3">
        <v>5</v>
      </c>
      <c r="G30" s="3">
        <v>23</v>
      </c>
      <c r="H30" s="3">
        <v>1</v>
      </c>
      <c r="I30" s="3">
        <v>105458</v>
      </c>
      <c r="J30" s="3" t="s">
        <v>13</v>
      </c>
      <c r="K30" s="3" t="s">
        <v>14</v>
      </c>
      <c r="L30" s="3" t="s">
        <v>15</v>
      </c>
      <c r="M30" s="3" t="s">
        <v>16</v>
      </c>
    </row>
    <row r="31" spans="2:13" ht="12.75">
      <c r="B31" s="3">
        <v>27</v>
      </c>
      <c r="C31" s="4" t="s">
        <v>12</v>
      </c>
      <c r="D31" s="3" t="str">
        <f>HYPERLINK("http://beta.interpress.com/BasinAyrintiGoster.aspx?IDS=3anzHk7ItV%2FG6tY2bCZKFA%3D%3D&amp;kayit_sayisi=1 &amp;mecra=basin&amp;kunye_goster=true&amp;madi=1202","HÜRRİYET")</f>
        <v>HÜRRİYET</v>
      </c>
      <c r="E31" s="3" t="str">
        <f>HYPERLINK("http://beta.interpress.com/BasinAyrintiGoster.aspx?IDS=3anzHk7ItV%2FG6tY2bCZKFA%3D%3D&amp;lm=0&amp;madi=1202&amp;kayitsayisi=1","TEPAV : TÜRKİYE DÜNYA İHRACATINDAKİ TOPARLANMAYA EŞLİK EDEMEDİ")</f>
        <v>TEPAV : TÜRKİYE DÜNYA İHRACATINDAKİ TOPARLANMAYA EŞLİK EDEMEDİ</v>
      </c>
      <c r="F31" s="3">
        <v>10</v>
      </c>
      <c r="G31" s="3">
        <v>18</v>
      </c>
      <c r="H31" s="3">
        <v>1</v>
      </c>
      <c r="I31" s="3">
        <v>482107</v>
      </c>
      <c r="J31" s="3" t="s">
        <v>13</v>
      </c>
      <c r="K31" s="3" t="s">
        <v>14</v>
      </c>
      <c r="L31" s="3" t="s">
        <v>15</v>
      </c>
      <c r="M31" s="3" t="s">
        <v>16</v>
      </c>
    </row>
    <row r="32" spans="2:13" ht="12.75">
      <c r="B32" s="3">
        <v>28</v>
      </c>
      <c r="C32" s="4" t="s">
        <v>12</v>
      </c>
      <c r="D32" s="3" t="str">
        <f>HYPERLINK("http://beta.interpress.com/BasinAyrintiGoster.aspx?IDS=89lxKlHOuHXG6tY2bCZKFA%3D%3D&amp;kayit_sayisi=1 &amp;mecra=basin&amp;kunye_goster=true&amp;madi=1202","HÜRRİYET")</f>
        <v>HÜRRİYET</v>
      </c>
      <c r="E32" s="3" t="str">
        <f>HYPERLINK("http://beta.interpress.com/BasinAyrintiGoster.aspx?IDS=89lxKlHOuHXG6tY2bCZKFA%3D%3D&amp;lm=0&amp;madi=1202&amp;kayitsayisi=1","TEPAV: TÜRKİYE DÜNYA İHRACATINDAKİ TOPARLANMAYA EŞLİK EDEMEDİ")</f>
        <v>TEPAV: TÜRKİYE DÜNYA İHRACATINDAKİ TOPARLANMAYA EŞLİK EDEMEDİ</v>
      </c>
      <c r="F32" s="3">
        <v>10</v>
      </c>
      <c r="G32" s="3">
        <v>42</v>
      </c>
      <c r="H32" s="3">
        <v>1</v>
      </c>
      <c r="I32" s="3">
        <v>482107</v>
      </c>
      <c r="J32" s="3" t="s">
        <v>13</v>
      </c>
      <c r="K32" s="3" t="s">
        <v>14</v>
      </c>
      <c r="L32" s="3" t="s">
        <v>15</v>
      </c>
      <c r="M32" s="3" t="s">
        <v>16</v>
      </c>
    </row>
    <row r="33" spans="2:13" ht="12.75">
      <c r="B33" s="3">
        <v>29</v>
      </c>
      <c r="C33" s="4" t="s">
        <v>21</v>
      </c>
      <c r="D33" s="3" t="str">
        <f>HYPERLINK("http://beta.interpress.com/BasinAyrintiGoster.aspx?IDS=E1DL%2Bp4J7JzG6tY2bCZKFA%3D%3D&amp;kayit_sayisi=1 &amp;mecra=basin&amp;kunye_goster=true&amp;madi=1202","BURSA HABER")</f>
        <v>BURSA HABER</v>
      </c>
      <c r="E33" s="3" t="str">
        <f>HYPERLINK("http://beta.interpress.com/BasinAyrintiGoster.aspx?IDS=E1DL%2Bp4J7JzG6tY2bCZKFA%3D%3D&amp;lm=0&amp;madi=1202&amp;kayitsayisi=1","İHRACATTA ARTIŞ HIZ KESMİYOR")</f>
        <v>İHRACATTA ARTIŞ HIZ KESMİYOR</v>
      </c>
      <c r="F33" s="3">
        <v>1</v>
      </c>
      <c r="G33" s="3">
        <v>81</v>
      </c>
      <c r="H33" s="3">
        <v>2</v>
      </c>
      <c r="I33" s="3">
        <v>5000</v>
      </c>
      <c r="J33" s="3" t="s">
        <v>13</v>
      </c>
      <c r="K33" s="3" t="s">
        <v>22</v>
      </c>
      <c r="L33" s="3" t="s">
        <v>15</v>
      </c>
      <c r="M33" s="3" t="s">
        <v>16</v>
      </c>
    </row>
    <row r="34" spans="2:13" ht="12.75">
      <c r="B34" s="3">
        <v>30</v>
      </c>
      <c r="C34" s="4" t="s">
        <v>23</v>
      </c>
      <c r="D34" s="3" t="str">
        <f>HYPERLINK("http://beta.interpress.com/BasinAyrintiGoster.aspx?IDS=iu8YuLughqXG6tY2bCZKFA%3D%3D&amp;kayit_sayisi=1 &amp;mecra=basin&amp;kunye_goster=true&amp;madi=1202","BURSA KENT")</f>
        <v>BURSA KENT</v>
      </c>
      <c r="E34" s="3" t="str">
        <f>HYPERLINK("http://beta.interpress.com/BasinAyrintiGoster.aspx?IDS=iu8YuLughqXG6tY2bCZKFA%3D%3D&amp;lm=0&amp;madi=1202&amp;kayitsayisi=1","DEVLET BAKANI ÇAĞLAYAN: TEMENNİMİZ BAKÜ YLE VİZENİN KALDIRILMASI")</f>
        <v>DEVLET BAKANI ÇAĞLAYAN: TEMENNİMİZ BAKÜ YLE VİZENİN KALDIRILMASI</v>
      </c>
      <c r="F34" s="3">
        <v>5</v>
      </c>
      <c r="G34" s="3">
        <v>80</v>
      </c>
      <c r="H34" s="3">
        <v>1</v>
      </c>
      <c r="I34" s="3">
        <v>3000</v>
      </c>
      <c r="J34" s="3" t="s">
        <v>13</v>
      </c>
      <c r="K34" s="3" t="s">
        <v>19</v>
      </c>
      <c r="L34" s="3" t="s">
        <v>15</v>
      </c>
      <c r="M34" s="3" t="s">
        <v>20</v>
      </c>
    </row>
    <row r="35" spans="2:13" ht="12.75">
      <c r="B35" s="3">
        <v>31</v>
      </c>
      <c r="C35" s="4" t="s">
        <v>23</v>
      </c>
      <c r="D35" s="3" t="str">
        <f>HYPERLINK("http://beta.interpress.com/BasinAyrintiGoster.aspx?IDS=cc%2FisfvdZ4XG6tY2bCZKFA%3D%3D&amp;kayit_sayisi=1 &amp;mecra=basin&amp;kunye_goster=true&amp;madi=1202","YENİ DÖNEM")</f>
        <v>YENİ DÖNEM</v>
      </c>
      <c r="E35" s="3" t="str">
        <f>HYPERLINK("http://beta.interpress.com/BasinAyrintiGoster.aspx?IDS=cc%2FisfvdZ4XG6tY2bCZKFA%3D%3D&amp;lm=0&amp;madi=1202&amp;kayitsayisi=1","İHRACAT ARTIŞI YAVAŞ KALDI")</f>
        <v>İHRACAT ARTIŞI YAVAŞ KALDI</v>
      </c>
      <c r="F35" s="3">
        <v>5</v>
      </c>
      <c r="G35" s="3">
        <v>26</v>
      </c>
      <c r="H35" s="3">
        <v>1</v>
      </c>
      <c r="I35" s="3">
        <v>3500</v>
      </c>
      <c r="J35" s="3" t="s">
        <v>13</v>
      </c>
      <c r="K35" s="3" t="s">
        <v>22</v>
      </c>
      <c r="L35" s="3" t="s">
        <v>15</v>
      </c>
      <c r="M35" s="3" t="s">
        <v>16</v>
      </c>
    </row>
    <row r="36" spans="2:13" ht="12.75">
      <c r="B36" s="3">
        <v>32</v>
      </c>
      <c r="C36" s="4" t="s">
        <v>21</v>
      </c>
      <c r="D36" s="3" t="str">
        <f>HYPERLINK("http://beta.interpress.com/BasinAyrintiGoster.aspx?IDS=mJPtBs2NhvLG6tY2bCZKFA%3D%3D&amp;kayit_sayisi=1 &amp;mecra=basin&amp;kunye_goster=true&amp;madi=1202","AKŞAM")</f>
        <v>AKŞAM</v>
      </c>
      <c r="E36" s="3" t="str">
        <f>HYPERLINK("http://beta.interpress.com/BasinAyrintiGoster.aspx?IDS=mJPtBs2NhvLG6tY2bCZKFA%3D%3D&amp;lm=0&amp;madi=1202&amp;kayitsayisi=1","TÜRKİYEYİ CAMERON GİBİ GÖRMEYEN GÖZ DOKTORUNA GİTMELİ")</f>
        <v>TÜRKİYEYİ CAMERON GİBİ GÖRMEYEN GÖZ DOKTORUNA GİTMELİ</v>
      </c>
      <c r="F36" s="3">
        <v>7</v>
      </c>
      <c r="G36" s="3">
        <v>89</v>
      </c>
      <c r="H36" s="3">
        <v>1</v>
      </c>
      <c r="I36" s="3">
        <v>145265</v>
      </c>
      <c r="J36" s="3" t="s">
        <v>13</v>
      </c>
      <c r="K36" s="3" t="s">
        <v>14</v>
      </c>
      <c r="L36" s="3" t="s">
        <v>15</v>
      </c>
      <c r="M36" s="3" t="s">
        <v>16</v>
      </c>
    </row>
    <row r="37" spans="2:13" ht="12.75">
      <c r="B37" s="3">
        <v>33</v>
      </c>
      <c r="C37" s="4" t="s">
        <v>21</v>
      </c>
      <c r="D37" s="3" t="str">
        <f>HYPERLINK("http://beta.interpress.com/BasinAyrintiGoster.aspx?IDS=bSbBl1pXScPG6tY2bCZKFA%3D%3D&amp;kayit_sayisi=1 &amp;mecra=basin&amp;kunye_goster=true&amp;madi=1202","ANADOLUDA VAKİT")</f>
        <v>ANADOLUDA VAKİT</v>
      </c>
      <c r="E37" s="3" t="str">
        <f>HYPERLINK("http://beta.interpress.com/BasinAyrintiGoster.aspx?IDS=bSbBl1pXScPG6tY2bCZKFA%3D%3D&amp;lm=0&amp;madi=1202&amp;kayitsayisi=1","İHRACAT ROTAMIZ DOĞRU")</f>
        <v>İHRACAT ROTAMIZ DOĞRU</v>
      </c>
      <c r="F37" s="3">
        <v>4</v>
      </c>
      <c r="G37" s="3">
        <v>119</v>
      </c>
      <c r="H37" s="3">
        <v>1</v>
      </c>
      <c r="I37" s="3">
        <v>53882</v>
      </c>
      <c r="J37" s="3" t="s">
        <v>13</v>
      </c>
      <c r="K37" s="3" t="s">
        <v>14</v>
      </c>
      <c r="L37" s="3" t="s">
        <v>15</v>
      </c>
      <c r="M37" s="3" t="s">
        <v>16</v>
      </c>
    </row>
    <row r="38" spans="2:13" ht="12.75">
      <c r="B38" s="3">
        <v>34</v>
      </c>
      <c r="C38" s="4" t="s">
        <v>21</v>
      </c>
      <c r="D38" s="3" t="str">
        <f>HYPERLINK("http://beta.interpress.com/BasinAyrintiGoster.aspx?IDS=QXt5IYYOM3XG6tY2bCZKFA%3D%3D&amp;kayit_sayisi=1 &amp;mecra=basin&amp;kunye_goster=true&amp;madi=1202","ANADOLUDA VAKİT")</f>
        <v>ANADOLUDA VAKİT</v>
      </c>
      <c r="E38" s="3" t="str">
        <f>HYPERLINK("http://beta.interpress.com/BasinAyrintiGoster.aspx?IDS=QXt5IYYOM3XG6tY2bCZKFA%3D%3D&amp;lm=0&amp;madi=1202&amp;kayitsayisi=1","PAZARLARINI KAYBETMEKTEN KORKANLAR EKSEN KAYMASINI ORTAYA ATIYORLAR")</f>
        <v>PAZARLARINI KAYBETMEKTEN KORKANLAR EKSEN KAYMASINI ORTAYA ATIYORLAR</v>
      </c>
      <c r="F38" s="3">
        <v>5</v>
      </c>
      <c r="G38" s="3">
        <v>59</v>
      </c>
      <c r="H38" s="3">
        <v>1</v>
      </c>
      <c r="I38" s="3">
        <v>53882</v>
      </c>
      <c r="J38" s="3" t="s">
        <v>13</v>
      </c>
      <c r="K38" s="3" t="s">
        <v>14</v>
      </c>
      <c r="L38" s="3" t="s">
        <v>15</v>
      </c>
      <c r="M38" s="3" t="s">
        <v>16</v>
      </c>
    </row>
    <row r="39" spans="2:13" ht="12.75">
      <c r="B39" s="3">
        <v>35</v>
      </c>
      <c r="C39" s="4" t="s">
        <v>21</v>
      </c>
      <c r="D39" s="3" t="str">
        <f>HYPERLINK("http://beta.interpress.com/BasinAyrintiGoster.aspx?IDS=KC%2FzMN%2FGpl%2FG6tY2bCZKFA%3D%3D&amp;kayit_sayisi=1 &amp;mecra=basin&amp;kunye_goster=true&amp;madi=1202","DÜNYA")</f>
        <v>DÜNYA</v>
      </c>
      <c r="E39" s="3" t="str">
        <f>HYPERLINK("http://beta.interpress.com/BasinAyrintiGoster.aspx?IDS=KC%2FzMN%2FGpl%2FG6tY2bCZKFA%3D%3D&amp;lm=0&amp;madi=1202&amp;kayitsayisi=1","TÜRKİYE İLE SURİYE TİCARETİ 2.2 MİLYAR DOLARA KOŞUYOR")</f>
        <v>TÜRKİYE İLE SURİYE TİCARETİ 2.2 MİLYAR DOLARA KOŞUYOR</v>
      </c>
      <c r="F39" s="3">
        <v>1</v>
      </c>
      <c r="G39" s="3">
        <v>246</v>
      </c>
      <c r="H39" s="3">
        <v>2</v>
      </c>
      <c r="I39" s="3">
        <v>55500</v>
      </c>
      <c r="J39" s="3" t="s">
        <v>13</v>
      </c>
      <c r="K39" s="3" t="s">
        <v>14</v>
      </c>
      <c r="L39" s="3" t="s">
        <v>15</v>
      </c>
      <c r="M39" s="3" t="s">
        <v>17</v>
      </c>
    </row>
    <row r="40" spans="2:13" ht="12.75">
      <c r="B40" s="3">
        <v>36</v>
      </c>
      <c r="C40" s="4" t="s">
        <v>21</v>
      </c>
      <c r="D40" s="3" t="str">
        <f>HYPERLINK("http://beta.interpress.com/BasinAyrintiGoster.aspx?IDS=uM0n27deRUbG6tY2bCZKFA%3D%3D&amp;kayit_sayisi=1 &amp;mecra=basin&amp;kunye_goster=true&amp;madi=1202","HABERTÜRK EKONOMİ")</f>
        <v>HABERTÜRK EKONOMİ</v>
      </c>
      <c r="E40" s="3" t="str">
        <f>HYPERLINK("http://beta.interpress.com/BasinAyrintiGoster.aspx?IDS=uM0n27deRUbG6tY2bCZKFA%3D%3D&amp;lm=0&amp;madi=1202&amp;kayitsayisi=1","'AFRİKA VE ORTADOĞU'YA İHRACAT YAPMASA MIYDIK'")</f>
        <v>'AFRİKA VE ORTADOĞU'YA İHRACAT YAPMASA MIYDIK'</v>
      </c>
      <c r="F40" s="3">
        <v>3</v>
      </c>
      <c r="G40" s="3">
        <v>198</v>
      </c>
      <c r="H40" s="3">
        <v>1</v>
      </c>
      <c r="I40" s="3">
        <v>100000</v>
      </c>
      <c r="J40" s="3" t="s">
        <v>18</v>
      </c>
      <c r="K40" s="3" t="s">
        <v>14</v>
      </c>
      <c r="L40" s="3" t="s">
        <v>15</v>
      </c>
      <c r="M40" s="3" t="s">
        <v>16</v>
      </c>
    </row>
    <row r="41" spans="2:13" ht="12.75">
      <c r="B41" s="3">
        <v>37</v>
      </c>
      <c r="C41" s="4" t="s">
        <v>21</v>
      </c>
      <c r="D41" s="3" t="str">
        <f>HYPERLINK("http://beta.interpress.com/BasinAyrintiGoster.aspx?IDS=7e8enGo8RKrG6tY2bCZKFA%3D%3D&amp;kayit_sayisi=1 &amp;mecra=basin&amp;kunye_goster=true&amp;madi=1202","HÜRSES")</f>
        <v>HÜRSES</v>
      </c>
      <c r="E41" s="3" t="str">
        <f>HYPERLINK("http://beta.interpress.com/BasinAyrintiGoster.aspx?IDS=7e8enGo8RKrG6tY2bCZKFA%3D%3D&amp;lm=0&amp;madi=1202&amp;kayitsayisi=1","BU KEZ İHRACATIN EKSENİ TARTIŞILIYOR")</f>
        <v>BU KEZ İHRACATIN EKSENİ TARTIŞILIYOR</v>
      </c>
      <c r="F41" s="3">
        <v>1</v>
      </c>
      <c r="G41" s="3">
        <v>129</v>
      </c>
      <c r="H41" s="3">
        <v>1</v>
      </c>
      <c r="I41" s="3">
        <v>2161</v>
      </c>
      <c r="J41" s="3" t="s">
        <v>13</v>
      </c>
      <c r="K41" s="3" t="s">
        <v>14</v>
      </c>
      <c r="L41" s="3" t="s">
        <v>15</v>
      </c>
      <c r="M41" s="3" t="s">
        <v>17</v>
      </c>
    </row>
    <row r="42" spans="2:13" ht="12.75">
      <c r="B42" s="3">
        <v>38</v>
      </c>
      <c r="C42" s="4" t="s">
        <v>21</v>
      </c>
      <c r="D42" s="3" t="str">
        <f>HYPERLINK("http://beta.interpress.com/BasinAyrintiGoster.aspx?IDS=qTGA2wkB9UfG6tY2bCZKFA%3D%3D&amp;kayit_sayisi=1 &amp;mecra=basin&amp;kunye_goster=true&amp;madi=1202","MİLLİYET")</f>
        <v>MİLLİYET</v>
      </c>
      <c r="E42" s="3" t="str">
        <f>HYPERLINK("http://beta.interpress.com/BasinAyrintiGoster.aspx?IDS=qTGA2wkB9UfG6tY2bCZKFA%3D%3D&amp;lm=0&amp;madi=1202&amp;kayitsayisi=1","'EKSEN KAYMADI YÖRÜNGE GENİŞLEDİ'")</f>
        <v>'EKSEN KAYMADI YÖRÜNGE GENİŞLEDİ'</v>
      </c>
      <c r="F42" s="3">
        <v>12</v>
      </c>
      <c r="G42" s="3">
        <v>61</v>
      </c>
      <c r="H42" s="3">
        <v>1</v>
      </c>
      <c r="I42" s="3">
        <v>178453</v>
      </c>
      <c r="J42" s="3" t="s">
        <v>13</v>
      </c>
      <c r="K42" s="3" t="s">
        <v>14</v>
      </c>
      <c r="L42" s="3" t="s">
        <v>15</v>
      </c>
      <c r="M42" s="3" t="s">
        <v>16</v>
      </c>
    </row>
    <row r="43" spans="2:13" ht="12.75">
      <c r="B43" s="3">
        <v>39</v>
      </c>
      <c r="C43" s="4" t="s">
        <v>21</v>
      </c>
      <c r="D43" s="3" t="str">
        <f>HYPERLINK("http://beta.interpress.com/BasinAyrintiGoster.aspx?IDS=AUIAVixJ2yLG6tY2bCZKFA%3D%3D&amp;kayit_sayisi=1 &amp;mecra=basin&amp;kunye_goster=true&amp;madi=1202","RADİKAL")</f>
        <v>RADİKAL</v>
      </c>
      <c r="E43" s="3" t="str">
        <f>HYPERLINK("http://beta.interpress.com/BasinAyrintiGoster.aspx?IDS=AUIAVixJ2yLG6tY2bCZKFA%3D%3D&amp;lm=0&amp;madi=1202&amp;kayitsayisi=1","TİM: TÜRKİYE İHRACATTA EKSEN KAYMASI DEĞİL, YÖRÜNGE GENİŞLEMESİ YAŞADI")</f>
        <v>TİM: TÜRKİYE İHRACATTA EKSEN KAYMASI DEĞİL, YÖRÜNGE GENİŞLEMESİ YAŞADI</v>
      </c>
      <c r="F43" s="3">
        <v>8</v>
      </c>
      <c r="G43" s="3">
        <v>232</v>
      </c>
      <c r="H43" s="3">
        <v>1</v>
      </c>
      <c r="I43" s="3">
        <v>38855</v>
      </c>
      <c r="J43" s="3" t="s">
        <v>13</v>
      </c>
      <c r="K43" s="3" t="s">
        <v>14</v>
      </c>
      <c r="L43" s="3" t="s">
        <v>15</v>
      </c>
      <c r="M43" s="3" t="s">
        <v>16</v>
      </c>
    </row>
    <row r="44" spans="2:13" ht="12.75">
      <c r="B44" s="3">
        <v>40</v>
      </c>
      <c r="C44" s="4" t="s">
        <v>21</v>
      </c>
      <c r="D44" s="3" t="str">
        <f>HYPERLINK("http://beta.interpress.com/BasinAyrintiGoster.aspx?IDS=WH0z67%2B%2FttDG6tY2bCZKFA%3D%3D&amp;kayit_sayisi=1 &amp;mecra=basin&amp;kunye_goster=true&amp;madi=1202","REFERANS")</f>
        <v>REFERANS</v>
      </c>
      <c r="E44" s="3" t="str">
        <f>HYPERLINK("http://beta.interpress.com/BasinAyrintiGoster.aspx?IDS=WH0z67%2B%2FttDG6tY2bCZKFA%3D%3D&amp;lm=0&amp;madi=1202&amp;kayitsayisi=1","SEVDA YÜZBAŞIOĞLU")</f>
        <v>SEVDA YÜZBAŞIOĞLU</v>
      </c>
      <c r="F44" s="3">
        <v>1</v>
      </c>
      <c r="G44" s="3">
        <v>274</v>
      </c>
      <c r="H44" s="3">
        <v>2</v>
      </c>
      <c r="I44" s="3">
        <v>11632</v>
      </c>
      <c r="J44" s="3" t="s">
        <v>13</v>
      </c>
      <c r="K44" s="3" t="s">
        <v>14</v>
      </c>
      <c r="L44" s="3" t="s">
        <v>15</v>
      </c>
      <c r="M44" s="3" t="s">
        <v>17</v>
      </c>
    </row>
    <row r="45" spans="2:13" ht="12.75">
      <c r="B45" s="3">
        <v>41</v>
      </c>
      <c r="C45" s="4" t="s">
        <v>21</v>
      </c>
      <c r="D45" s="3" t="str">
        <f>HYPERLINK("http://beta.interpress.com/BasinAyrintiGoster.aspx?IDS=YSzo4QARz3jG6tY2bCZKFA%3D%3D&amp;kayit_sayisi=1 &amp;mecra=basin&amp;kunye_goster=true&amp;madi=1202","STAR")</f>
        <v>STAR</v>
      </c>
      <c r="E45" s="3" t="str">
        <f>HYPERLINK("http://beta.interpress.com/BasinAyrintiGoster.aspx?IDS=YSzo4QARz3jG6tY2bCZKFA%3D%3D&amp;lm=0&amp;madi=1202&amp;kayitsayisi=1","ÇAĞLAYAN GÖZLÜK TAVSİYE ETTİ 'İNADINA SURİYE' DEDİ")</f>
        <v>ÇAĞLAYAN GÖZLÜK TAVSİYE ETTİ 'İNADINA SURİYE' DEDİ</v>
      </c>
      <c r="F45" s="3">
        <v>7</v>
      </c>
      <c r="G45" s="3">
        <v>191</v>
      </c>
      <c r="H45" s="3">
        <v>1</v>
      </c>
      <c r="I45" s="3">
        <v>107221</v>
      </c>
      <c r="J45" s="3" t="s">
        <v>13</v>
      </c>
      <c r="K45" s="3" t="s">
        <v>14</v>
      </c>
      <c r="L45" s="3" t="s">
        <v>15</v>
      </c>
      <c r="M45" s="3" t="s">
        <v>16</v>
      </c>
    </row>
    <row r="46" spans="2:13" ht="12.75">
      <c r="B46" s="3">
        <v>42</v>
      </c>
      <c r="C46" s="4" t="s">
        <v>21</v>
      </c>
      <c r="D46" s="3" t="str">
        <f>HYPERLINK("http://beta.interpress.com/BasinAyrintiGoster.aspx?IDS=AcFS%2Fhtj2ezG6tY2bCZKFA%3D%3D&amp;kayit_sayisi=1 &amp;mecra=basin&amp;kunye_goster=true&amp;madi=1202","TARAF")</f>
        <v>TARAF</v>
      </c>
      <c r="E46" s="3" t="str">
        <f>HYPERLINK("http://beta.interpress.com/BasinAyrintiGoster.aspx?IDS=AcFS%2Fhtj2ezG6tY2bCZKFA%3D%3D&amp;lm=0&amp;madi=1202&amp;kayitsayisi=1","'EKSEN' TARTIŞMASI İHRACATA KAYDI")</f>
        <v>'EKSEN' TARTIŞMASI İHRACATA KAYDI</v>
      </c>
      <c r="F46" s="3">
        <v>7</v>
      </c>
      <c r="G46" s="3">
        <v>51</v>
      </c>
      <c r="H46" s="3">
        <v>1</v>
      </c>
      <c r="I46" s="3">
        <v>53554</v>
      </c>
      <c r="J46" s="3" t="s">
        <v>13</v>
      </c>
      <c r="K46" s="3" t="s">
        <v>14</v>
      </c>
      <c r="L46" s="3" t="s">
        <v>15</v>
      </c>
      <c r="M46" s="3" t="s">
        <v>16</v>
      </c>
    </row>
    <row r="47" spans="2:13" ht="12.75">
      <c r="B47" s="3">
        <v>43</v>
      </c>
      <c r="C47" s="4" t="s">
        <v>21</v>
      </c>
      <c r="D47" s="3" t="str">
        <f>HYPERLINK("http://beta.interpress.com/BasinAyrintiGoster.aspx?IDS=s8P2yqN5k%2FrG6tY2bCZKFA%3D%3D&amp;kayit_sayisi=1 &amp;mecra=basin&amp;kunye_goster=true&amp;madi=1202","TİCARET")</f>
        <v>TİCARET</v>
      </c>
      <c r="E47" s="3" t="str">
        <f>HYPERLINK("http://beta.interpress.com/BasinAyrintiGoster.aspx?IDS=s8P2yqN5k%2FrG6tY2bCZKFA%3D%3D&amp;lm=0&amp;madi=1202&amp;kayitsayisi=1","TİCARET HACMİNDE HEDEF 2.2 MİLYAR DOLAR")</f>
        <v>TİCARET HACMİNDE HEDEF 2.2 MİLYAR DOLAR</v>
      </c>
      <c r="F47" s="3">
        <v>3</v>
      </c>
      <c r="G47" s="3">
        <v>105</v>
      </c>
      <c r="H47" s="3">
        <v>1</v>
      </c>
      <c r="I47" s="3">
        <v>24790</v>
      </c>
      <c r="J47" s="3" t="s">
        <v>13</v>
      </c>
      <c r="K47" s="3" t="s">
        <v>22</v>
      </c>
      <c r="L47" s="3" t="s">
        <v>15</v>
      </c>
      <c r="M47" s="3" t="s">
        <v>17</v>
      </c>
    </row>
    <row r="48" spans="2:13" ht="12.75">
      <c r="B48" s="3">
        <v>44</v>
      </c>
      <c r="C48" s="4" t="s">
        <v>21</v>
      </c>
      <c r="D48" s="3" t="str">
        <f>HYPERLINK("http://beta.interpress.com/BasinAyrintiGoster.aspx?IDS=ZyTr3VZZILjG6tY2bCZKFA%3D%3D&amp;kayit_sayisi=1 &amp;mecra=basin&amp;kunye_goster=true&amp;madi=1202","TİCARET")</f>
        <v>TİCARET</v>
      </c>
      <c r="E48" s="3" t="str">
        <f>HYPERLINK("http://beta.interpress.com/BasinAyrintiGoster.aspx?IDS=ZyTr3VZZILjG6tY2bCZKFA%3D%3D&amp;lm=0&amp;madi=1202&amp;kayitsayisi=1","TİM: İHRACAT KONUSUNDA TÜRKİYE OLARAK DOĞRU YOLDAYIZ")</f>
        <v>TİM: İHRACAT KONUSUNDA TÜRKİYE OLARAK DOĞRU YOLDAYIZ</v>
      </c>
      <c r="F48" s="3">
        <v>3</v>
      </c>
      <c r="G48" s="3">
        <v>57</v>
      </c>
      <c r="H48" s="3">
        <v>1</v>
      </c>
      <c r="I48" s="3">
        <v>24790</v>
      </c>
      <c r="J48" s="3" t="s">
        <v>13</v>
      </c>
      <c r="K48" s="3" t="s">
        <v>22</v>
      </c>
      <c r="L48" s="3" t="s">
        <v>15</v>
      </c>
      <c r="M48" s="3" t="s">
        <v>17</v>
      </c>
    </row>
    <row r="49" spans="2:13" ht="12.75">
      <c r="B49" s="3">
        <v>45</v>
      </c>
      <c r="C49" s="4" t="s">
        <v>21</v>
      </c>
      <c r="D49" s="3" t="str">
        <f>HYPERLINK("http://beta.interpress.com/BasinAyrintiGoster.aspx?IDS=zlPG1qr8mRTG6tY2bCZKFA%3D%3D&amp;kayit_sayisi=1 &amp;mecra=basin&amp;kunye_goster=true&amp;madi=1202","VATAN")</f>
        <v>VATAN</v>
      </c>
      <c r="E49" s="3" t="str">
        <f>HYPERLINK("http://beta.interpress.com/BasinAyrintiGoster.aspx?IDS=zlPG1qr8mRTG6tY2bCZKFA%3D%3D&amp;lm=0&amp;madi=1202&amp;kayitsayisi=1","ÎŞ BANKASI ŞAM'DA TEMSİLCİLİK İÇİN İZİN ALDI")</f>
        <v>ÎŞ BANKASI ŞAM'DA TEMSİLCİLİK İÇİN İZİN ALDI</v>
      </c>
      <c r="F49" s="3">
        <v>11</v>
      </c>
      <c r="G49" s="3">
        <v>59</v>
      </c>
      <c r="H49" s="3">
        <v>1</v>
      </c>
      <c r="I49" s="3">
        <v>156189</v>
      </c>
      <c r="J49" s="3" t="s">
        <v>13</v>
      </c>
      <c r="K49" s="3" t="s">
        <v>14</v>
      </c>
      <c r="L49" s="3" t="s">
        <v>15</v>
      </c>
      <c r="M49" s="3" t="s">
        <v>16</v>
      </c>
    </row>
    <row r="50" spans="2:13" ht="12.75">
      <c r="B50" s="3">
        <v>46</v>
      </c>
      <c r="C50" s="4" t="s">
        <v>21</v>
      </c>
      <c r="D50" s="3" t="str">
        <f>HYPERLINK("http://beta.interpress.com/BasinAyrintiGoster.aspx?IDS=kQWS3qT1zELG6tY2bCZKFA%3D%3D&amp;kayit_sayisi=1 &amp;mecra=basin&amp;kunye_goster=true&amp;madi=1202","TODAYS ZAMAN")</f>
        <v>TODAYS ZAMAN</v>
      </c>
      <c r="E50" s="3" t="str">
        <f>HYPERLINK("http://beta.interpress.com/BasinAyrintiGoster.aspx?IDS=kQWS3qT1zELG6tY2bCZKFA%3D%3D&amp;lm=0&amp;madi=1202&amp;kayitsayisi=1","'AXİS SHİFT RUMORS REFLECT DİSTURBANCE OVER TURKEY'S ENTRY İNTO NEW MARKETS'")</f>
        <v>'AXİS SHİFT RUMORS REFLECT DİSTURBANCE OVER TURKEY'S ENTRY İNTO NEW MARKETS'</v>
      </c>
      <c r="F50" s="3">
        <v>7</v>
      </c>
      <c r="G50" s="3">
        <v>201</v>
      </c>
      <c r="H50" s="3">
        <v>1</v>
      </c>
      <c r="I50" s="3">
        <v>5371</v>
      </c>
      <c r="J50" s="3" t="s">
        <v>13</v>
      </c>
      <c r="K50" s="3" t="s">
        <v>14</v>
      </c>
      <c r="L50" s="3" t="s">
        <v>15</v>
      </c>
      <c r="M50" s="3" t="s">
        <v>16</v>
      </c>
    </row>
    <row r="51" spans="2:13" ht="12.75">
      <c r="B51" s="3">
        <v>47</v>
      </c>
      <c r="C51" s="4" t="s">
        <v>21</v>
      </c>
      <c r="D51" s="3" t="str">
        <f>HYPERLINK("http://beta.interpress.com/BasinAyrintiGoster.aspx?IDS=ay%2BrZAxzakTG6tY2bCZKFA%3D%3D&amp;kayit_sayisi=1 &amp;mecra=basin&amp;kunye_goster=true&amp;madi=1202","MEYDAN  BURSA")</f>
        <v>MEYDAN  BURSA</v>
      </c>
      <c r="E51" s="3" t="str">
        <f>HYPERLINK("http://beta.interpress.com/BasinAyrintiGoster.aspx?IDS=ay%2BrZAxzakTG6tY2bCZKFA%3D%3D&amp;lm=0&amp;madi=1202&amp;kayitsayisi=1","DIŞ AÇIK 6 AYDA İKİYE KATLANDI")</f>
        <v>DIŞ AÇIK 6 AYDA İKİYE KATLANDI</v>
      </c>
      <c r="F51" s="3">
        <v>5</v>
      </c>
      <c r="G51" s="3">
        <v>214</v>
      </c>
      <c r="H51" s="3">
        <v>1</v>
      </c>
      <c r="I51" s="3">
        <v>2500</v>
      </c>
      <c r="J51" s="3" t="s">
        <v>13</v>
      </c>
      <c r="K51" s="3" t="s">
        <v>22</v>
      </c>
      <c r="L51" s="3" t="s">
        <v>15</v>
      </c>
      <c r="M51" s="3" t="s">
        <v>16</v>
      </c>
    </row>
    <row r="52" spans="2:13" ht="12.75">
      <c r="B52" s="3">
        <v>48</v>
      </c>
      <c r="C52" s="4" t="s">
        <v>21</v>
      </c>
      <c r="D52" s="3" t="str">
        <f>HYPERLINK("http://beta.interpress.com/BasinAyrintiGoster.aspx?IDS=LEUsUNDnA13G6tY2bCZKFA%3D%3D&amp;kayit_sayisi=1 &amp;mecra=basin&amp;kunye_goster=true&amp;madi=1202","YENİ DÖNEM")</f>
        <v>YENİ DÖNEM</v>
      </c>
      <c r="E52" s="3" t="str">
        <f>HYPERLINK("http://beta.interpress.com/BasinAyrintiGoster.aspx?IDS=LEUsUNDnA13G6tY2bCZKFA%3D%3D&amp;lm=0&amp;madi=1202&amp;kayitsayisi=1","EKSEN KAYMADI, DOĞRU YOLDAYIZ")</f>
        <v>EKSEN KAYMADI, DOĞRU YOLDAYIZ</v>
      </c>
      <c r="F52" s="3">
        <v>5</v>
      </c>
      <c r="G52" s="3">
        <v>63</v>
      </c>
      <c r="H52" s="3">
        <v>1</v>
      </c>
      <c r="I52" s="3">
        <v>3500</v>
      </c>
      <c r="J52" s="3" t="s">
        <v>13</v>
      </c>
      <c r="K52" s="3" t="s">
        <v>22</v>
      </c>
      <c r="L52" s="3" t="s">
        <v>15</v>
      </c>
      <c r="M52" s="3" t="s">
        <v>16</v>
      </c>
    </row>
    <row r="53" spans="2:13" ht="12.75">
      <c r="B53" s="3">
        <v>49</v>
      </c>
      <c r="C53" s="4" t="s">
        <v>21</v>
      </c>
      <c r="D53" s="3" t="str">
        <f>HYPERLINK("http://beta.interpress.com/BasinAyrintiGoster.aspx?IDS=kyq8d%2B55E2jG6tY2bCZKFA%3D%3D&amp;kayit_sayisi=1 &amp;mecra=basin&amp;kunye_goster=true&amp;madi=1202","YENİ GÜN")</f>
        <v>YENİ GÜN</v>
      </c>
      <c r="E53" s="3" t="str">
        <f>HYPERLINK("http://beta.interpress.com/BasinAyrintiGoster.aspx?IDS=kyq8d%2B55E2jG6tY2bCZKFA%3D%3D&amp;lm=0&amp;madi=1202&amp;kayitsayisi=1","ÇAĞLAYAN, 'İŞ BANKASI ŞAM'DA TEMSİLCİLİK AÇMAK İÇİN BDDK'DAN İZİN ALDI''")</f>
        <v>ÇAĞLAYAN, 'İŞ BANKASI ŞAM'DA TEMSİLCİLİK AÇMAK İÇİN BDDK'DAN İZİN ALDI''</v>
      </c>
      <c r="F53" s="3">
        <v>3</v>
      </c>
      <c r="G53" s="3">
        <v>80</v>
      </c>
      <c r="H53" s="3">
        <v>1</v>
      </c>
      <c r="I53" s="3">
        <v>1250</v>
      </c>
      <c r="J53" s="3" t="s">
        <v>13</v>
      </c>
      <c r="K53" s="3" t="s">
        <v>22</v>
      </c>
      <c r="L53" s="3" t="s">
        <v>15</v>
      </c>
      <c r="M53" s="3" t="s">
        <v>16</v>
      </c>
    </row>
    <row r="54" spans="2:13" ht="12.75">
      <c r="B54" s="3">
        <v>50</v>
      </c>
      <c r="C54" s="4" t="s">
        <v>23</v>
      </c>
      <c r="D54" s="3" t="str">
        <f>HYPERLINK("http://beta.interpress.com/BasinAyrintiGoster.aspx?IDS=O1yysbrCzDvG6tY2bCZKFA%3D%3D&amp;kayit_sayisi=1 &amp;mecra=basin&amp;kunye_goster=true&amp;madi=1202","5.GÜN")</f>
        <v>5.GÜN</v>
      </c>
      <c r="E54" s="3" t="str">
        <f>HYPERLINK("http://beta.interpress.com/BasinAyrintiGoster.aspx?IDS=O1yysbrCzDvG6tY2bCZKFA%3D%3D&amp;lm=0&amp;madi=1202&amp;kayitsayisi=1","'KAYMA YOK,YÖRÜNGE GENİŞLİYOR")</f>
        <v>'KAYMA YOK,YÖRÜNGE GENİŞLİYOR</v>
      </c>
      <c r="F54" s="3">
        <v>2</v>
      </c>
      <c r="G54" s="3">
        <v>48</v>
      </c>
      <c r="H54" s="3">
        <v>1</v>
      </c>
      <c r="I54" s="3">
        <v>1</v>
      </c>
      <c r="J54" s="3" t="s">
        <v>13</v>
      </c>
      <c r="K54" s="3" t="s">
        <v>14</v>
      </c>
      <c r="L54" s="3" t="s">
        <v>24</v>
      </c>
      <c r="M54" s="3" t="s">
        <v>16</v>
      </c>
    </row>
    <row r="55" spans="2:13" ht="12.75">
      <c r="B55" s="3">
        <v>51</v>
      </c>
      <c r="C55" s="4" t="s">
        <v>25</v>
      </c>
      <c r="D55" s="3" t="str">
        <f>HYPERLINK("http://beta.interpress.com/BasinAyrintiGoster.aspx?IDS=TjpceWK3Op7G6tY2bCZKFA%3D%3D&amp;kayit_sayisi=1 &amp;mecra=basin&amp;kunye_goster=true&amp;madi=1202","DÜNYA")</f>
        <v>DÜNYA</v>
      </c>
      <c r="E55" s="3" t="str">
        <f>HYPERLINK("http://beta.interpress.com/BasinAyrintiGoster.aspx?IDS=TjpceWK3Op7G6tY2bCZKFA%3D%3D&amp;lm=0&amp;madi=1202&amp;kayitsayisi=1","AB YE İHRACATTA SORUN ŞİMDİ BAŞLIYOR")</f>
        <v>AB YE İHRACATTA SORUN ŞİMDİ BAŞLIYOR</v>
      </c>
      <c r="F55" s="3">
        <v>1</v>
      </c>
      <c r="G55" s="3">
        <v>201</v>
      </c>
      <c r="H55" s="3">
        <v>2</v>
      </c>
      <c r="I55" s="3">
        <v>55500</v>
      </c>
      <c r="J55" s="3" t="s">
        <v>13</v>
      </c>
      <c r="K55" s="3" t="s">
        <v>14</v>
      </c>
      <c r="L55" s="3" t="s">
        <v>15</v>
      </c>
      <c r="M55" s="3" t="s">
        <v>17</v>
      </c>
    </row>
    <row r="56" spans="2:13" ht="12.75">
      <c r="B56" s="3">
        <v>52</v>
      </c>
      <c r="C56" s="4" t="s">
        <v>25</v>
      </c>
      <c r="D56" s="3" t="str">
        <f>HYPERLINK("http://beta.interpress.com/BasinAyrintiGoster.aspx?IDS=DGxdhF1GyyHG6tY2bCZKFA%3D%3D&amp;kayit_sayisi=1 &amp;mecra=basin&amp;kunye_goster=true&amp;madi=1202","DÜNYA")</f>
        <v>DÜNYA</v>
      </c>
      <c r="E56" s="3" t="str">
        <f>HYPERLINK("http://beta.interpress.com/BasinAyrintiGoster.aspx?IDS=DGxdhF1GyyHG6tY2bCZKFA%3D%3D&amp;lm=0&amp;madi=1202&amp;kayitsayisi=1","MURAT YÜLEK")</f>
        <v>MURAT YÜLEK</v>
      </c>
      <c r="F56" s="3">
        <v>6</v>
      </c>
      <c r="G56" s="3">
        <v>94</v>
      </c>
      <c r="H56" s="3">
        <v>1</v>
      </c>
      <c r="I56" s="3">
        <v>55500</v>
      </c>
      <c r="J56" s="3" t="s">
        <v>13</v>
      </c>
      <c r="K56" s="3" t="s">
        <v>14</v>
      </c>
      <c r="L56" s="3" t="s">
        <v>15</v>
      </c>
      <c r="M56" s="3" t="s">
        <v>17</v>
      </c>
    </row>
    <row r="57" spans="2:13" ht="12.75">
      <c r="B57" s="3">
        <v>53</v>
      </c>
      <c r="C57" s="4" t="s">
        <v>25</v>
      </c>
      <c r="D57" s="3" t="str">
        <f>HYPERLINK("http://beta.interpress.com/BasinAyrintiGoster.aspx?IDS=nBQdXVx5uXDG6tY2bCZKFA%3D%3D&amp;kayit_sayisi=1 &amp;mecra=basin&amp;kunye_goster=true&amp;madi=1202","HÜRRİYET")</f>
        <v>HÜRRİYET</v>
      </c>
      <c r="E57" s="3" t="str">
        <f>HYPERLINK("http://beta.interpress.com/BasinAyrintiGoster.aspx?IDS=nBQdXVx5uXDG6tY2bCZKFA%3D%3D&amp;lm=0&amp;madi=1202&amp;kayitsayisi=1","ERDAL SAĞLAM")</f>
        <v>ERDAL SAĞLAM</v>
      </c>
      <c r="F57" s="3">
        <v>9</v>
      </c>
      <c r="G57" s="3">
        <v>86</v>
      </c>
      <c r="H57" s="3">
        <v>1</v>
      </c>
      <c r="I57" s="3">
        <v>482107</v>
      </c>
      <c r="J57" s="3" t="s">
        <v>13</v>
      </c>
      <c r="K57" s="3" t="s">
        <v>14</v>
      </c>
      <c r="L57" s="3" t="s">
        <v>15</v>
      </c>
      <c r="M57" s="3" t="s">
        <v>16</v>
      </c>
    </row>
    <row r="58" spans="2:13" ht="12.75">
      <c r="B58" s="3">
        <v>54</v>
      </c>
      <c r="C58" s="4" t="s">
        <v>25</v>
      </c>
      <c r="D58" s="3" t="str">
        <f>HYPERLINK("http://beta.interpress.com/BasinAyrintiGoster.aspx?IDS=Bt%2BZfbbtqHPG6tY2bCZKFA%3D%3D&amp;kayit_sayisi=1 &amp;mecra=basin&amp;kunye_goster=true&amp;madi=1202","REFERANS")</f>
        <v>REFERANS</v>
      </c>
      <c r="E58" s="3" t="str">
        <f>HYPERLINK("http://beta.interpress.com/BasinAyrintiGoster.aspx?IDS=Bt%2BZfbbtqHPG6tY2bCZKFA%3D%3D&amp;lm=0&amp;madi=1202&amp;kayitsayisi=1","ŞEVKET SÜREK")</f>
        <v>ŞEVKET SÜREK</v>
      </c>
      <c r="F58" s="3">
        <v>15</v>
      </c>
      <c r="G58" s="3">
        <v>146</v>
      </c>
      <c r="H58" s="3">
        <v>1</v>
      </c>
      <c r="I58" s="3">
        <v>11632</v>
      </c>
      <c r="J58" s="3" t="s">
        <v>13</v>
      </c>
      <c r="K58" s="3" t="s">
        <v>14</v>
      </c>
      <c r="L58" s="3" t="s">
        <v>15</v>
      </c>
      <c r="M58" s="3" t="s">
        <v>17</v>
      </c>
    </row>
    <row r="59" spans="2:13" ht="12.75">
      <c r="B59" s="3">
        <v>55</v>
      </c>
      <c r="C59" s="4" t="s">
        <v>25</v>
      </c>
      <c r="D59" s="3" t="str">
        <f>HYPERLINK("http://beta.interpress.com/BasinAyrintiGoster.aspx?IDS=thetDK%2Bx6crG6tY2bCZKFA%3D%3D&amp;kayit_sayisi=1 &amp;mecra=basin&amp;kunye_goster=true&amp;madi=1202","SON-AN")</f>
        <v>SON-AN</v>
      </c>
      <c r="E59" s="3" t="str">
        <f>HYPERLINK("http://beta.interpress.com/BasinAyrintiGoster.aspx?IDS=thetDK%2Bx6crG6tY2bCZKFA%3D%3D&amp;lm=0&amp;madi=1202&amp;kayitsayisi=1","TİM: DIŞ TİCARETTE EKSEN KAYMASI YOK, YÖRÜNGE GENİŞLEMESİ VAR...")</f>
        <v>TİM: DIŞ TİCARETTE EKSEN KAYMASI YOK, YÖRÜNGE GENİŞLEMESİ VAR...</v>
      </c>
      <c r="F59" s="3">
        <v>6</v>
      </c>
      <c r="G59" s="3">
        <v>139</v>
      </c>
      <c r="H59" s="3">
        <v>1</v>
      </c>
      <c r="I59" s="3">
        <v>7500</v>
      </c>
      <c r="J59" s="3" t="s">
        <v>13</v>
      </c>
      <c r="K59" s="3" t="s">
        <v>22</v>
      </c>
      <c r="L59" s="3" t="s">
        <v>15</v>
      </c>
      <c r="M59" s="3" t="s">
        <v>16</v>
      </c>
    </row>
    <row r="60" spans="2:13" ht="12.75">
      <c r="B60" s="3">
        <v>56</v>
      </c>
      <c r="C60" s="4" t="s">
        <v>25</v>
      </c>
      <c r="D60" s="3" t="str">
        <f>HYPERLINK("http://beta.interpress.com/BasinAyrintiGoster.aspx?IDS=5NbCn5WUeKvG6tY2bCZKFA%3D%3D&amp;kayit_sayisi=1 &amp;mecra=basin&amp;kunye_goster=true&amp;madi=1202","YENİ NESİL")</f>
        <v>YENİ NESİL</v>
      </c>
      <c r="E60" s="3" t="str">
        <f>HYPERLINK("http://beta.interpress.com/BasinAyrintiGoster.aspx?IDS=5NbCn5WUeKvG6tY2bCZKFA%3D%3D&amp;lm=0&amp;madi=1202&amp;kayitsayisi=1","BU KEZ, İHRACATIN")</f>
        <v>BU KEZ, İHRACATIN</v>
      </c>
      <c r="F60" s="3">
        <v>1</v>
      </c>
      <c r="G60" s="3">
        <v>148</v>
      </c>
      <c r="H60" s="3">
        <v>1</v>
      </c>
      <c r="I60" s="3">
        <v>12000</v>
      </c>
      <c r="J60" s="3" t="s">
        <v>13</v>
      </c>
      <c r="K60" s="3" t="s">
        <v>22</v>
      </c>
      <c r="L60" s="3" t="s">
        <v>15</v>
      </c>
      <c r="M60" s="3" t="s">
        <v>16</v>
      </c>
    </row>
    <row r="61" spans="2:13" ht="12.75">
      <c r="B61" s="3">
        <v>57</v>
      </c>
      <c r="C61" s="4" t="s">
        <v>26</v>
      </c>
      <c r="D61" s="3" t="str">
        <f>HYPERLINK("http://beta.interpress.com/BasinAyrintiGoster.aspx?IDS=wxkVBm%2B7ZRnG6tY2bCZKFA%3D%3D&amp;kayit_sayisi=1 &amp;mecra=basin&amp;kunye_goster=true&amp;madi=1202","SONSÖZ")</f>
        <v>SONSÖZ</v>
      </c>
      <c r="E61" s="3" t="str">
        <f>HYPERLINK("http://beta.interpress.com/BasinAyrintiGoster.aspx?IDS=wxkVBm%2B7ZRnG6tY2bCZKFA%3D%3D&amp;lm=0&amp;madi=1202&amp;kayitsayisi=1","ÇAĞLAYAN: TURİZMDE PEK ÇOK PROJE UYGULANABİLİR")</f>
        <v>ÇAĞLAYAN: TURİZMDE PEK ÇOK PROJE UYGULANABİLİR</v>
      </c>
      <c r="F61" s="3">
        <v>14</v>
      </c>
      <c r="G61" s="3">
        <v>110</v>
      </c>
      <c r="H61" s="3">
        <v>1</v>
      </c>
      <c r="I61" s="3">
        <v>4000</v>
      </c>
      <c r="J61" s="3" t="s">
        <v>13</v>
      </c>
      <c r="K61" s="3" t="s">
        <v>22</v>
      </c>
      <c r="L61" s="3" t="s">
        <v>15</v>
      </c>
      <c r="M61" s="3" t="s">
        <v>16</v>
      </c>
    </row>
    <row r="62" spans="2:13" ht="12.75">
      <c r="B62" s="3">
        <v>58</v>
      </c>
      <c r="C62" s="4" t="s">
        <v>26</v>
      </c>
      <c r="D62" s="3" t="str">
        <f>HYPERLINK("http://beta.interpress.com/BasinAyrintiGoster.aspx?IDS=UT0qOQwBM4zG6tY2bCZKFA%3D%3D&amp;kayit_sayisi=1 &amp;mecra=basin&amp;kunye_goster=true&amp;madi=1202","YENİ MESAJ")</f>
        <v>YENİ MESAJ</v>
      </c>
      <c r="E62" s="3" t="str">
        <f>HYPERLINK("http://beta.interpress.com/BasinAyrintiGoster.aspx?IDS=UT0qOQwBM4zG6tY2bCZKFA%3D%3D&amp;lm=0&amp;madi=1202&amp;kayitsayisi=1","BU DA İHRACATTA 'EKSEN KAYMASI' TARTIŞMASI")</f>
        <v>BU DA İHRACATTA 'EKSEN KAYMASI' TARTIŞMASI</v>
      </c>
      <c r="F62" s="3">
        <v>1</v>
      </c>
      <c r="G62" s="3">
        <v>61</v>
      </c>
      <c r="H62" s="3">
        <v>2</v>
      </c>
      <c r="I62" s="3">
        <v>5718</v>
      </c>
      <c r="J62" s="3" t="s">
        <v>13</v>
      </c>
      <c r="K62" s="3" t="s">
        <v>14</v>
      </c>
      <c r="L62" s="3" t="s">
        <v>15</v>
      </c>
      <c r="M62" s="3" t="s">
        <v>16</v>
      </c>
    </row>
    <row r="63" spans="2:13" ht="12.75">
      <c r="B63" s="3">
        <v>59</v>
      </c>
      <c r="C63" s="4" t="s">
        <v>26</v>
      </c>
      <c r="D63" s="3" t="str">
        <f>HYPERLINK("http://beta.interpress.com/BasinAyrintiGoster.aspx?IDS=wz6xBQnU5DfG6tY2bCZKFA%3D%3D&amp;kayit_sayisi=1 &amp;mecra=basin&amp;kunye_goster=true&amp;madi=1202","HÜRSES")</f>
        <v>HÜRSES</v>
      </c>
      <c r="E63" s="3" t="str">
        <f>HYPERLINK("http://beta.interpress.com/BasinAyrintiGoster.aspx?IDS=wz6xBQnU5DfG6tY2bCZKFA%3D%3D&amp;lm=0&amp;madi=1202&amp;kayitsayisi=1","'DÖRT ÜLKENİN GÜMRÜKLERİNİ TEK BİR ALAN GİBİ DEĞERLENDİRMEK İSTİYORUZ'")</f>
        <v>'DÖRT ÜLKENİN GÜMRÜKLERİNİ TEK BİR ALAN GİBİ DEĞERLENDİRMEK İSTİYORUZ'</v>
      </c>
      <c r="F63" s="3">
        <v>4</v>
      </c>
      <c r="G63" s="3">
        <v>92</v>
      </c>
      <c r="H63" s="3">
        <v>1</v>
      </c>
      <c r="I63" s="3">
        <v>2161</v>
      </c>
      <c r="J63" s="3" t="s">
        <v>13</v>
      </c>
      <c r="K63" s="3" t="s">
        <v>14</v>
      </c>
      <c r="L63" s="3" t="s">
        <v>15</v>
      </c>
      <c r="M63" s="3" t="s">
        <v>17</v>
      </c>
    </row>
    <row r="64" spans="2:13" ht="12.75">
      <c r="B64" s="3">
        <v>60</v>
      </c>
      <c r="C64" s="4" t="s">
        <v>27</v>
      </c>
      <c r="D64" s="3" t="str">
        <f>HYPERLINK("http://beta.interpress.com/BasinAyrintiGoster.aspx?IDS=Zj8RdT4blSbG6tY2bCZKFA%3D%3D&amp;kayit_sayisi=1 &amp;mecra=basin&amp;kunye_goster=true&amp;madi=1202","İSTİKLAL")</f>
        <v>İSTİKLAL</v>
      </c>
      <c r="E64" s="3" t="str">
        <f>HYPERLINK("http://beta.interpress.com/BasinAyrintiGoster.aspx?IDS=Zj8RdT4blSbG6tY2bCZKFA%3D%3D&amp;lm=0&amp;madi=1202&amp;kayitsayisi=1","TİM: 'YÖRÜNGE GELİŞMESİ VAR'")</f>
        <v>TİM: 'YÖRÜNGE GELİŞMESİ VAR'</v>
      </c>
      <c r="F64" s="3">
        <v>4</v>
      </c>
      <c r="G64" s="3">
        <v>37</v>
      </c>
      <c r="H64" s="3">
        <v>1</v>
      </c>
      <c r="I64" s="3">
        <v>9500</v>
      </c>
      <c r="J64" s="3" t="s">
        <v>13</v>
      </c>
      <c r="K64" s="3" t="s">
        <v>22</v>
      </c>
      <c r="L64" s="3" t="s">
        <v>15</v>
      </c>
      <c r="M64" s="3" t="s">
        <v>16</v>
      </c>
    </row>
    <row r="65" spans="2:13" ht="12.75">
      <c r="B65" s="3">
        <v>61</v>
      </c>
      <c r="C65" s="4" t="s">
        <v>27</v>
      </c>
      <c r="D65" s="3" t="str">
        <f>HYPERLINK("http://beta.interpress.com/BasinAyrintiGoster.aspx?IDS=mJV%2FX1CH3bnG6tY2bCZKFA%3D%3D&amp;kayit_sayisi=1 &amp;mecra=basin&amp;kunye_goster=true&amp;madi=1202","VATAN")</f>
        <v>VATAN</v>
      </c>
      <c r="E65" s="3" t="str">
        <f>HYPERLINK("http://beta.interpress.com/BasinAyrintiGoster.aspx?IDS=mJV%2FX1CH3bnG6tY2bCZKFA%3D%3D&amp;lm=0&amp;madi=1202&amp;kayitsayisi=1","ALİ AĞAOĞLU")</f>
        <v>ALİ AĞAOĞLU</v>
      </c>
      <c r="F65" s="3">
        <v>11</v>
      </c>
      <c r="G65" s="3">
        <v>80</v>
      </c>
      <c r="H65" s="3">
        <v>1</v>
      </c>
      <c r="I65" s="3">
        <v>156189</v>
      </c>
      <c r="J65" s="3" t="s">
        <v>13</v>
      </c>
      <c r="K65" s="3" t="s">
        <v>14</v>
      </c>
      <c r="L65" s="3" t="s">
        <v>15</v>
      </c>
      <c r="M65" s="3" t="s">
        <v>16</v>
      </c>
    </row>
    <row r="66" spans="2:13" ht="12.75">
      <c r="B66" s="3">
        <v>62</v>
      </c>
      <c r="C66" s="4" t="s">
        <v>25</v>
      </c>
      <c r="D66" s="3" t="str">
        <f>HYPERLINK("http://beta.interpress.com/BasinAyrintiGoster.aspx?IDS=q8%2FE7bFAWY%2FG6tY2bCZKFA%3D%3D&amp;kayit_sayisi=1 &amp;mecra=basin&amp;kunye_goster=true&amp;madi=1202","BİZİM ANADOLU")</f>
        <v>BİZİM ANADOLU</v>
      </c>
      <c r="E66" s="3" t="str">
        <f>HYPERLINK("http://beta.interpress.com/BasinAyrintiGoster.aspx?IDS=q8%2FE7bFAWY%2FG6tY2bCZKFA%3D%3D&amp;lm=0&amp;madi=1202&amp;kayitsayisi=1","ÇAĞLAYAN, 'İŞ BANKASI ŞAM'DA TEMSİLCİLİK AÇMAK İÇİN BDDK'DAN İZİN ALDI'")</f>
        <v>ÇAĞLAYAN, 'İŞ BANKASI ŞAM'DA TEMSİLCİLİK AÇMAK İÇİN BDDK'DAN İZİN ALDI'</v>
      </c>
      <c r="F66" s="3">
        <v>8</v>
      </c>
      <c r="G66" s="3">
        <v>86</v>
      </c>
      <c r="H66" s="3">
        <v>1</v>
      </c>
      <c r="I66" s="3">
        <v>2546</v>
      </c>
      <c r="J66" s="3" t="s">
        <v>13</v>
      </c>
      <c r="K66" s="3" t="s">
        <v>22</v>
      </c>
      <c r="L66" s="3" t="s">
        <v>15</v>
      </c>
      <c r="M66" s="3" t="s">
        <v>16</v>
      </c>
    </row>
    <row r="67" spans="2:13" ht="12.75">
      <c r="B67" s="3">
        <v>63</v>
      </c>
      <c r="C67" s="4" t="s">
        <v>25</v>
      </c>
      <c r="D67" s="3" t="str">
        <f>HYPERLINK("http://beta.interpress.com/BasinAyrintiGoster.aspx?IDS=Oq%2BtTbrLF5%2FG6tY2bCZKFA%3D%3D&amp;kayit_sayisi=1 &amp;mecra=basin&amp;kunye_goster=true&amp;madi=1202","EKONOMİ")</f>
        <v>EKONOMİ</v>
      </c>
      <c r="E67" s="3" t="str">
        <f>HYPERLINK("http://beta.interpress.com/BasinAyrintiGoster.aspx?IDS=Oq%2BtTbrLF5%2FG6tY2bCZKFA%3D%3D&amp;lm=0&amp;madi=1202&amp;kayitsayisi=1","ÇAĞLAYAN GÖZLÜK TAVSİYE ETTİ İNADINA SURİYE DEDİ")</f>
        <v>ÇAĞLAYAN GÖZLÜK TAVSİYE ETTİ İNADINA SURİYE DEDİ</v>
      </c>
      <c r="F67" s="3">
        <v>1</v>
      </c>
      <c r="G67" s="3">
        <v>163</v>
      </c>
      <c r="H67" s="3">
        <v>2</v>
      </c>
      <c r="I67" s="3">
        <v>6000</v>
      </c>
      <c r="J67" s="3" t="s">
        <v>13</v>
      </c>
      <c r="K67" s="3" t="s">
        <v>14</v>
      </c>
      <c r="L67" s="3" t="s">
        <v>15</v>
      </c>
      <c r="M67" s="3" t="s">
        <v>17</v>
      </c>
    </row>
    <row r="68" spans="2:13" ht="12.75">
      <c r="B68" s="3">
        <v>64</v>
      </c>
      <c r="C68" s="4" t="s">
        <v>25</v>
      </c>
      <c r="D68" s="3" t="str">
        <f>HYPERLINK("http://beta.interpress.com/BasinAyrintiGoster.aspx?IDS=RvTzyX%2FrSnTG6tY2bCZKFA%3D%3D&amp;kayit_sayisi=1 &amp;mecra=basin&amp;kunye_goster=true&amp;madi=1202","GÜNDEM ")</f>
        <v>GÜNDEM </v>
      </c>
      <c r="E68" s="3" t="str">
        <f>HYPERLINK("http://beta.interpress.com/BasinAyrintiGoster.aspx?IDS=RvTzyX%2FrSnTG6tY2bCZKFA%3D%3D&amp;lm=0&amp;madi=1202&amp;kayitsayisi=1","TEPAV: TÜRKİYE DÜNYA İHRACATINDA YAŞANAN TOPARLANMAYA EŞLİK EDEMİYOR")</f>
        <v>TEPAV: TÜRKİYE DÜNYA İHRACATINDA YAŞANAN TOPARLANMAYA EŞLİK EDEMİYOR</v>
      </c>
      <c r="F68" s="3">
        <v>1</v>
      </c>
      <c r="G68" s="3">
        <v>139</v>
      </c>
      <c r="H68" s="3">
        <v>2</v>
      </c>
      <c r="I68" s="3">
        <v>5000</v>
      </c>
      <c r="J68" s="3" t="s">
        <v>13</v>
      </c>
      <c r="K68" s="3" t="s">
        <v>22</v>
      </c>
      <c r="L68" s="3" t="s">
        <v>15</v>
      </c>
      <c r="M68" s="3" t="s">
        <v>16</v>
      </c>
    </row>
    <row r="69" spans="2:13" ht="12.75">
      <c r="B69" s="3">
        <v>65</v>
      </c>
      <c r="C69" s="4" t="s">
        <v>25</v>
      </c>
      <c r="D69" s="3" t="str">
        <f>HYPERLINK("http://beta.interpress.com/BasinAyrintiGoster.aspx?IDS=29RAsu7e9ZDG6tY2bCZKFA%3D%3D&amp;kayit_sayisi=1 &amp;mecra=basin&amp;kunye_goster=true&amp;madi=1202","TİCARET")</f>
        <v>TİCARET</v>
      </c>
      <c r="E69" s="3" t="str">
        <f>HYPERLINK("http://beta.interpress.com/BasinAyrintiGoster.aspx?IDS=29RAsu7e9ZDG6tY2bCZKFA%3D%3D&amp;lm=0&amp;madi=1202&amp;kayitsayisi=1","'AK PARTİ'NİN EKONOMİDEN ŞİKAYET ETME HAKKI YOK'")</f>
        <v>'AK PARTİ'NİN EKONOMİDEN ŞİKAYET ETME HAKKI YOK'</v>
      </c>
      <c r="F69" s="3">
        <v>1</v>
      </c>
      <c r="G69" s="3">
        <v>60</v>
      </c>
      <c r="H69" s="3">
        <v>1</v>
      </c>
      <c r="I69" s="3">
        <v>24790</v>
      </c>
      <c r="J69" s="3" t="s">
        <v>13</v>
      </c>
      <c r="K69" s="3" t="s">
        <v>22</v>
      </c>
      <c r="L69" s="3" t="s">
        <v>15</v>
      </c>
      <c r="M69" s="3" t="s">
        <v>17</v>
      </c>
    </row>
    <row r="70" spans="2:13" ht="12.75">
      <c r="B70" s="3">
        <v>66</v>
      </c>
      <c r="C70" s="4" t="s">
        <v>26</v>
      </c>
      <c r="D70" s="3" t="str">
        <f>HYPERLINK("http://beta.interpress.com/BasinAyrintiGoster.aspx?IDS=Yp%2B5kobntT7G6tY2bCZKFA%3D%3D&amp;kayit_sayisi=1 &amp;mecra=basin&amp;kunye_goster=true&amp;madi=1202","AYRINTILI HABER")</f>
        <v>AYRINTILI HABER</v>
      </c>
      <c r="E70" s="3" t="str">
        <f>HYPERLINK("http://beta.interpress.com/BasinAyrintiGoster.aspx?IDS=Yp%2B5kobntT7G6tY2bCZKFA%3D%3D&amp;lm=0&amp;madi=1202&amp;kayitsayisi=1","ÇAĞLAYAN : İŞ BANKASI SURİYE İÇİN İZİN ALDI")</f>
        <v>ÇAĞLAYAN : İŞ BANKASI SURİYE İÇİN İZİN ALDI</v>
      </c>
      <c r="F70" s="3">
        <v>1</v>
      </c>
      <c r="G70" s="3">
        <v>257</v>
      </c>
      <c r="H70" s="3">
        <v>2</v>
      </c>
      <c r="I70" s="3">
        <v>7500</v>
      </c>
      <c r="J70" s="3" t="s">
        <v>13</v>
      </c>
      <c r="K70" s="3" t="s">
        <v>22</v>
      </c>
      <c r="L70" s="3" t="s">
        <v>15</v>
      </c>
      <c r="M70" s="3" t="s">
        <v>16</v>
      </c>
    </row>
    <row r="71" spans="2:13" ht="12.75">
      <c r="B71" s="3">
        <v>67</v>
      </c>
      <c r="C71" s="4" t="s">
        <v>26</v>
      </c>
      <c r="D71" s="3" t="str">
        <f>HYPERLINK("http://beta.interpress.com/BasinAyrintiGoster.aspx?IDS=Zs5ZqiFKIafG6tY2bCZKFA%3D%3D&amp;kayit_sayisi=1 &amp;mecra=basin&amp;kunye_goster=true&amp;madi=1202","İSTİKLAL")</f>
        <v>İSTİKLAL</v>
      </c>
      <c r="E71" s="3" t="str">
        <f>HYPERLINK("http://beta.interpress.com/BasinAyrintiGoster.aspx?IDS=Zs5ZqiFKIafG6tY2bCZKFA%3D%3D&amp;lm=0&amp;madi=1202&amp;kayitsayisi=1","ÇAĞLAYAN'DAN TEPAV'A TEPKİ")</f>
        <v>ÇAĞLAYAN'DAN TEPAV'A TEPKİ</v>
      </c>
      <c r="F71" s="3">
        <v>1</v>
      </c>
      <c r="G71" s="3">
        <v>82</v>
      </c>
      <c r="H71" s="3">
        <v>2</v>
      </c>
      <c r="I71" s="3">
        <v>9500</v>
      </c>
      <c r="J71" s="3" t="s">
        <v>13</v>
      </c>
      <c r="K71" s="3" t="s">
        <v>22</v>
      </c>
      <c r="L71" s="3" t="s">
        <v>15</v>
      </c>
      <c r="M71" s="3" t="s">
        <v>16</v>
      </c>
    </row>
    <row r="72" spans="2:13" ht="12.75">
      <c r="B72" s="3">
        <v>68</v>
      </c>
      <c r="C72" s="4" t="s">
        <v>26</v>
      </c>
      <c r="D72" s="3" t="str">
        <f>HYPERLINK("http://beta.interpress.com/BasinAyrintiGoster.aspx?IDS=VS2hC3P%2FjyzG6tY2bCZKFA%3D%3D&amp;kayit_sayisi=1 &amp;mecra=basin&amp;kunye_goster=true&amp;madi=1202","ÖNCE VATAN")</f>
        <v>ÖNCE VATAN</v>
      </c>
      <c r="E72" s="3" t="str">
        <f>HYPERLINK("http://beta.interpress.com/BasinAyrintiGoster.aspx?IDS=VS2hC3P%2FjyzG6tY2bCZKFA%3D%3D&amp;lm=0&amp;madi=1202&amp;kayitsayisi=1","'DIŞ TİCARETTE EKSEN KAYMASI YOK'")</f>
        <v>'DIŞ TİCARETTE EKSEN KAYMASI YOK'</v>
      </c>
      <c r="F72" s="3">
        <v>5</v>
      </c>
      <c r="G72" s="3">
        <v>74</v>
      </c>
      <c r="H72" s="3">
        <v>1</v>
      </c>
      <c r="I72" s="3">
        <v>5627</v>
      </c>
      <c r="J72" s="3" t="s">
        <v>13</v>
      </c>
      <c r="K72" s="3" t="s">
        <v>14</v>
      </c>
      <c r="L72" s="3" t="s">
        <v>15</v>
      </c>
      <c r="M72" s="3" t="s">
        <v>16</v>
      </c>
    </row>
    <row r="73" spans="2:13" ht="12.75">
      <c r="B73" s="3">
        <v>69</v>
      </c>
      <c r="C73" s="4" t="s">
        <v>26</v>
      </c>
      <c r="D73" s="3" t="str">
        <f>HYPERLINK("http://beta.interpress.com/BasinAyrintiGoster.aspx?IDS=YnC%2Fm54sTaLG6tY2bCZKFA%3D%3D&amp;kayit_sayisi=1 &amp;mecra=basin&amp;kunye_goster=true&amp;madi=1202","YENİ NESİL")</f>
        <v>YENİ NESİL</v>
      </c>
      <c r="E73" s="3" t="str">
        <f>HYPERLINK("http://beta.interpress.com/BasinAyrintiGoster.aspx?IDS=YnC%2Fm54sTaLG6tY2bCZKFA%3D%3D&amp;lm=0&amp;madi=1202&amp;kayitsayisi=1","ÇAĞLAYAN TÜRKİYE NİN BÜYÜMESİNDEN RAHATSIZ OLANLAR VAR")</f>
        <v>ÇAĞLAYAN TÜRKİYE NİN BÜYÜMESİNDEN RAHATSIZ OLANLAR VAR</v>
      </c>
      <c r="F73" s="3">
        <v>1</v>
      </c>
      <c r="G73" s="3">
        <v>120</v>
      </c>
      <c r="H73" s="3">
        <v>2</v>
      </c>
      <c r="I73" s="3">
        <v>12000</v>
      </c>
      <c r="J73" s="3" t="s">
        <v>13</v>
      </c>
      <c r="K73" s="3" t="s">
        <v>22</v>
      </c>
      <c r="L73" s="3" t="s">
        <v>15</v>
      </c>
      <c r="M73" s="3" t="s">
        <v>16</v>
      </c>
    </row>
    <row r="74" spans="2:13" ht="12.75">
      <c r="B74" s="3">
        <v>70</v>
      </c>
      <c r="C74" s="4" t="s">
        <v>21</v>
      </c>
      <c r="D74" s="3" t="str">
        <f>HYPERLINK("http://beta.interpress.com/BasinAyrintiGoster.aspx?IDS=Pm2%2BRBQUvn7G6tY2bCZKFA%3D%3D&amp;kayit_sayisi=1 &amp;mecra=basin&amp;kunye_goster=true&amp;madi=1202","BURSA OLAY")</f>
        <v>BURSA OLAY</v>
      </c>
      <c r="E74" s="3" t="str">
        <f>HYPERLINK("http://beta.interpress.com/BasinAyrintiGoster.aspx?IDS=Pm2%2BRBQUvn7G6tY2bCZKFA%3D%3D&amp;lm=0&amp;madi=1202&amp;kayitsayisi=1","EKSEN KAYMASI DEĞİL YÖRÜNGE GENİŞLEMESİ")</f>
        <v>EKSEN KAYMASI DEĞİL YÖRÜNGE GENİŞLEMESİ</v>
      </c>
      <c r="F74" s="3">
        <v>7</v>
      </c>
      <c r="G74" s="3">
        <v>182</v>
      </c>
      <c r="H74" s="3">
        <v>1</v>
      </c>
      <c r="I74" s="3">
        <v>15049</v>
      </c>
      <c r="J74" s="3" t="s">
        <v>13</v>
      </c>
      <c r="K74" s="3" t="s">
        <v>19</v>
      </c>
      <c r="L74" s="3" t="s">
        <v>15</v>
      </c>
      <c r="M74" s="3" t="s">
        <v>16</v>
      </c>
    </row>
    <row r="75" spans="2:13" ht="12.75">
      <c r="B75" s="3">
        <v>71</v>
      </c>
      <c r="C75" s="4" t="s">
        <v>28</v>
      </c>
      <c r="D75" s="3" t="str">
        <f>HYPERLINK("http://beta.interpress.com/BasinAyrintiGoster.aspx?IDS=rYyf4n1jI53G6tY2bCZKFA%3D%3D&amp;kayit_sayisi=1 &amp;mecra=basin&amp;kunye_goster=true&amp;madi=1202","ANADOLUDA VAKİT")</f>
        <v>ANADOLUDA VAKİT</v>
      </c>
      <c r="E75" s="3" t="str">
        <f>HYPERLINK("http://beta.interpress.com/BasinAyrintiGoster.aspx?IDS=rYyf4n1jI53G6tY2bCZKFA%3D%3D&amp;lm=0&amp;madi=1202&amp;kayitsayisi=1","TÜRKMENOĞLU: 'KRİZE RAĞMEN İHRACATIMIZ DEVAMLI ARTTI'")</f>
        <v>TÜRKMENOĞLU: ''KRİZE RAĞMEN İHRACATIMIZ DEVAMLI ARTTI''</v>
      </c>
      <c r="F75" s="3">
        <v>5</v>
      </c>
      <c r="G75" s="3">
        <v>24</v>
      </c>
      <c r="H75" s="3">
        <v>1</v>
      </c>
      <c r="I75" s="3">
        <v>53882</v>
      </c>
      <c r="J75" s="3" t="s">
        <v>13</v>
      </c>
      <c r="K75" s="3" t="s">
        <v>14</v>
      </c>
      <c r="L75" s="3" t="s">
        <v>15</v>
      </c>
      <c r="M75" s="3" t="s">
        <v>16</v>
      </c>
    </row>
    <row r="76" spans="2:13" ht="12.75">
      <c r="B76" s="3">
        <v>72</v>
      </c>
      <c r="C76" s="4" t="s">
        <v>28</v>
      </c>
      <c r="D76" s="3" t="str">
        <f>HYPERLINK("http://beta.interpress.com/BasinAyrintiGoster.aspx?IDS=zkYvnOCgTn3G6tY2bCZKFA%3D%3D&amp;kayit_sayisi=1 &amp;mecra=basin&amp;kunye_goster=true&amp;madi=1202","DÜNYA")</f>
        <v>DÜNYA</v>
      </c>
      <c r="E76" s="3" t="str">
        <f>HYPERLINK("http://beta.interpress.com/BasinAyrintiGoster.aspx?IDS=zkYvnOCgTn3G6tY2bCZKFA%3D%3D&amp;lm=0&amp;madi=1202&amp;kayitsayisi=1","TÜRKMENOĞLU: İHRACATTA EKSEN KAYMASI GEREKSİZ")</f>
        <v>TÜRKMENOĞLU: İHRACATTA EKSEN KAYMASI GEREKSİZ</v>
      </c>
      <c r="F76" s="3">
        <v>2</v>
      </c>
      <c r="G76" s="3">
        <v>32</v>
      </c>
      <c r="H76" s="3">
        <v>1</v>
      </c>
      <c r="I76" s="3">
        <v>55500</v>
      </c>
      <c r="J76" s="3" t="s">
        <v>13</v>
      </c>
      <c r="K76" s="3" t="s">
        <v>14</v>
      </c>
      <c r="L76" s="3" t="s">
        <v>15</v>
      </c>
      <c r="M76" s="3" t="s">
        <v>17</v>
      </c>
    </row>
    <row r="77" spans="2:13" ht="12.75">
      <c r="B77" s="3">
        <v>73</v>
      </c>
      <c r="C77" s="4" t="s">
        <v>28</v>
      </c>
      <c r="D77" s="3" t="str">
        <f>HYPERLINK("http://beta.interpress.com/BasinAyrintiGoster.aspx?IDS=LptNr19l0o7G6tY2bCZKFA%3D%3D&amp;kayit_sayisi=1 &amp;mecra=basin&amp;kunye_goster=true&amp;madi=1202","DÜNYA")</f>
        <v>DÜNYA</v>
      </c>
      <c r="E77" s="3" t="str">
        <f>HYPERLINK("http://beta.interpress.com/BasinAyrintiGoster.aspx?IDS=LptNr19l0o7G6tY2bCZKFA%3D%3D&amp;lm=0&amp;madi=1202&amp;kayitsayisi=1","TAYLAN ERTEN")</f>
        <v>TAYLAN ERTEN</v>
      </c>
      <c r="F77" s="3">
        <v>8</v>
      </c>
      <c r="G77" s="3">
        <v>64</v>
      </c>
      <c r="H77" s="3">
        <v>1</v>
      </c>
      <c r="I77" s="3">
        <v>55500</v>
      </c>
      <c r="J77" s="3" t="s">
        <v>13</v>
      </c>
      <c r="K77" s="3" t="s">
        <v>14</v>
      </c>
      <c r="L77" s="3" t="s">
        <v>15</v>
      </c>
      <c r="M77" s="3" t="s">
        <v>17</v>
      </c>
    </row>
    <row r="78" spans="2:13" ht="12.75">
      <c r="B78" s="3">
        <v>74</v>
      </c>
      <c r="C78" s="4" t="s">
        <v>28</v>
      </c>
      <c r="D78" s="3" t="str">
        <f>HYPERLINK("http://beta.interpress.com/BasinAyrintiGoster.aspx?IDS=SU008SkrKYbG6tY2bCZKFA%3D%3D&amp;kayit_sayisi=1 &amp;mecra=basin&amp;kunye_goster=true&amp;madi=1202","EGE TELGRAF")</f>
        <v>EGE TELGRAF</v>
      </c>
      <c r="E78" s="3" t="str">
        <f>HYPERLINK("http://beta.interpress.com/BasinAyrintiGoster.aspx?IDS=SU008SkrKYbG6tY2bCZKFA%3D%3D&amp;lm=0&amp;madi=1202&amp;kayitsayisi=1","KRİZ EKSEN KAYDIRDI")</f>
        <v>KRİZ EKSEN KAYDIRDI</v>
      </c>
      <c r="F78" s="3">
        <v>1</v>
      </c>
      <c r="G78" s="3">
        <v>238</v>
      </c>
      <c r="H78" s="3">
        <v>2</v>
      </c>
      <c r="I78" s="3">
        <v>3700</v>
      </c>
      <c r="J78" s="3" t="s">
        <v>13</v>
      </c>
      <c r="K78" s="3" t="s">
        <v>19</v>
      </c>
      <c r="L78" s="3" t="s">
        <v>15</v>
      </c>
      <c r="M78" s="3" t="s">
        <v>16</v>
      </c>
    </row>
    <row r="79" spans="2:13" ht="12.75">
      <c r="B79" s="3">
        <v>75</v>
      </c>
      <c r="C79" s="4" t="s">
        <v>28</v>
      </c>
      <c r="D79" s="3" t="str">
        <f>HYPERLINK("http://beta.interpress.com/BasinAyrintiGoster.aspx?IDS=E28COPbo0%2F%2FG6tY2bCZKFA%3D%3D&amp;kayit_sayisi=1 &amp;mecra=basin&amp;kunye_goster=true&amp;madi=1202","GÜNDEM ")</f>
        <v>GÜNDEM </v>
      </c>
      <c r="E79" s="3" t="str">
        <f>HYPERLINK("http://beta.interpress.com/BasinAyrintiGoster.aspx?IDS=E28COPbo0%2F%2FG6tY2bCZKFA%3D%3D&amp;lm=0&amp;madi=1202&amp;kayitsayisi=1","ÖNCE YAPMAYA BAŞLAMIŞ OLMAMIZ GEREKEN ŞEYİ SON ZAMANLARDA YAPIYORUZ")</f>
        <v>ÖNCE YAPMAYA BAŞLAMIŞ OLMAMIZ GEREKEN ŞEYİ SON ZAMANLARDA YAPIYORUZ</v>
      </c>
      <c r="F79" s="3">
        <v>4</v>
      </c>
      <c r="G79" s="3">
        <v>109</v>
      </c>
      <c r="H79" s="3">
        <v>1</v>
      </c>
      <c r="I79" s="3">
        <v>5000</v>
      </c>
      <c r="J79" s="3" t="s">
        <v>13</v>
      </c>
      <c r="K79" s="3" t="s">
        <v>22</v>
      </c>
      <c r="L79" s="3" t="s">
        <v>15</v>
      </c>
      <c r="M79" s="3" t="s">
        <v>16</v>
      </c>
    </row>
    <row r="80" spans="2:13" ht="12.75">
      <c r="B80" s="3">
        <v>76</v>
      </c>
      <c r="C80" s="4" t="s">
        <v>28</v>
      </c>
      <c r="D80" s="3" t="str">
        <f>HYPERLINK("http://beta.interpress.com/BasinAyrintiGoster.aspx?IDS=eTw%2FmB6WON7G6tY2bCZKFA%3D%3D&amp;kayit_sayisi=1 &amp;mecra=basin&amp;kunye_goster=true&amp;madi=1202","MİLLİ GAZETE")</f>
        <v>MİLLİ GAZETE</v>
      </c>
      <c r="E80" s="3" t="str">
        <f>HYPERLINK("http://beta.interpress.com/BasinAyrintiGoster.aspx?IDS=eTw%2FmB6WON7G6tY2bCZKFA%3D%3D&amp;lm=0&amp;madi=1202&amp;kayitsayisi=1","EKSEN KAYMASI YOK PAZAR ÇEŞİTLENDİ")</f>
        <v>EKSEN KAYMASI YOK PAZAR ÇEŞİTLENDİ</v>
      </c>
      <c r="F80" s="3">
        <v>7</v>
      </c>
      <c r="G80" s="3">
        <v>138</v>
      </c>
      <c r="H80" s="3">
        <v>1</v>
      </c>
      <c r="I80" s="3">
        <v>52085</v>
      </c>
      <c r="J80" s="3" t="s">
        <v>13</v>
      </c>
      <c r="K80" s="3" t="s">
        <v>14</v>
      </c>
      <c r="L80" s="3" t="s">
        <v>15</v>
      </c>
      <c r="M80" s="3" t="s">
        <v>16</v>
      </c>
    </row>
    <row r="81" spans="2:13" ht="12.75">
      <c r="B81" s="3">
        <v>77</v>
      </c>
      <c r="C81" s="4" t="s">
        <v>28</v>
      </c>
      <c r="D81" s="3" t="str">
        <f>HYPERLINK("http://beta.interpress.com/BasinAyrintiGoster.aspx?IDS=uTV4MKkBP9bG6tY2bCZKFA%3D%3D&amp;kayit_sayisi=1 &amp;mecra=basin&amp;kunye_goster=true&amp;madi=1202","REFERANS")</f>
        <v>REFERANS</v>
      </c>
      <c r="E81" s="3" t="str">
        <f>HYPERLINK("http://beta.interpress.com/BasinAyrintiGoster.aspx?IDS=uTV4MKkBP9bG6tY2bCZKFA%3D%3D&amp;lm=0&amp;madi=1202&amp;kayitsayisi=1","KURDA AYNI POLİTİKA SÜRSÜN")</f>
        <v>KURDA AYNI POLİTİKA SÜRSÜN</v>
      </c>
      <c r="F81" s="3">
        <v>1</v>
      </c>
      <c r="G81" s="3">
        <v>371</v>
      </c>
      <c r="H81" s="3">
        <v>2</v>
      </c>
      <c r="I81" s="3">
        <v>11632</v>
      </c>
      <c r="J81" s="3" t="s">
        <v>13</v>
      </c>
      <c r="K81" s="3" t="s">
        <v>14</v>
      </c>
      <c r="L81" s="3" t="s">
        <v>15</v>
      </c>
      <c r="M81" s="3" t="s">
        <v>17</v>
      </c>
    </row>
    <row r="82" spans="2:13" ht="12.75">
      <c r="B82" s="3">
        <v>78</v>
      </c>
      <c r="C82" s="4" t="s">
        <v>28</v>
      </c>
      <c r="D82" s="3" t="str">
        <f>HYPERLINK("http://beta.interpress.com/BasinAyrintiGoster.aspx?IDS=rLijkrOmqk3G6tY2bCZKFA%3D%3D&amp;kayit_sayisi=1 &amp;mecra=basin&amp;kunye_goster=true&amp;madi=1202","TİCARET")</f>
        <v>TİCARET</v>
      </c>
      <c r="E82" s="3" t="str">
        <f>HYPERLINK("http://beta.interpress.com/BasinAyrintiGoster.aspx?IDS=rLijkrOmqk3G6tY2bCZKFA%3D%3D&amp;lm=0&amp;madi=1202&amp;kayitsayisi=1","İHRACAT PAZARLARIMIZ ÇEŞİTLENİYOR")</f>
        <v>İHRACAT PAZARLARIMIZ ÇEŞİTLENİYOR</v>
      </c>
      <c r="F82" s="3">
        <v>1</v>
      </c>
      <c r="G82" s="3">
        <v>116</v>
      </c>
      <c r="H82" s="3">
        <v>2</v>
      </c>
      <c r="I82" s="3">
        <v>24790</v>
      </c>
      <c r="J82" s="3" t="s">
        <v>13</v>
      </c>
      <c r="K82" s="3" t="s">
        <v>22</v>
      </c>
      <c r="L82" s="3" t="s">
        <v>15</v>
      </c>
      <c r="M82" s="3" t="s">
        <v>17</v>
      </c>
    </row>
    <row r="83" spans="2:13" ht="12.75">
      <c r="B83" s="3">
        <v>79</v>
      </c>
      <c r="C83" s="4" t="s">
        <v>25</v>
      </c>
      <c r="D83" s="3" t="str">
        <f>HYPERLINK("http://beta.interpress.com/BasinAyrintiGoster.aspx?IDS=FSfqZbuxWzjG6tY2bCZKFA%3D%3D&amp;kayit_sayisi=1 &amp;mecra=basin&amp;kunye_goster=true&amp;madi=1202","DEMOKRAT KOCAELİ")</f>
        <v>DEMOKRAT KOCAELİ</v>
      </c>
      <c r="E83" s="3" t="str">
        <f>HYPERLINK("http://beta.interpress.com/BasinAyrintiGoster.aspx?IDS=FSfqZbuxWzjG6tY2bCZKFA%3D%3D&amp;lm=0&amp;madi=1202&amp;kayitsayisi=1","DIŞ TİCARETTE EKSEN KAYMASI YOK")</f>
        <v>DIŞ TİCARETTE EKSEN KAYMASI YOK</v>
      </c>
      <c r="F83" s="3">
        <v>5</v>
      </c>
      <c r="G83" s="3">
        <v>7</v>
      </c>
      <c r="H83" s="3">
        <v>1</v>
      </c>
      <c r="I83" s="3">
        <v>6000</v>
      </c>
      <c r="J83" s="3" t="s">
        <v>13</v>
      </c>
      <c r="K83" s="3" t="s">
        <v>22</v>
      </c>
      <c r="L83" s="3" t="s">
        <v>15</v>
      </c>
      <c r="M83" s="3" t="s">
        <v>16</v>
      </c>
    </row>
    <row r="84" spans="2:13" ht="12.75">
      <c r="B84" s="3">
        <v>80</v>
      </c>
      <c r="C84" s="4" t="s">
        <v>26</v>
      </c>
      <c r="D84" s="3" t="str">
        <f>HYPERLINK("http://beta.interpress.com/BasinAyrintiGoster.aspx?IDS=%2BMkX0SEmaV3G6tY2bCZKFA%3D%3D&amp;kayit_sayisi=1 &amp;mecra=basin&amp;kunye_goster=true&amp;madi=1202","EKONOMİ")</f>
        <v>EKONOMİ</v>
      </c>
      <c r="E84" s="3" t="str">
        <f>HYPERLINK("http://beta.interpress.com/BasinAyrintiGoster.aspx?IDS=%2BMkX0SEmaV3G6tY2bCZKFA%3D%3D&amp;lm=0&amp;madi=1202&amp;kayitsayisi=1","TÜRKİYE DE EKSEN KAYMASI YOK YÖRÜNGE GENİŞLEMESİ VAR")</f>
        <v>TÜRKİYE DE EKSEN KAYMASI YOK YÖRÜNGE GENİŞLEMESİ VAR</v>
      </c>
      <c r="F84" s="3">
        <v>1</v>
      </c>
      <c r="G84" s="3">
        <v>168</v>
      </c>
      <c r="H84" s="3">
        <v>1</v>
      </c>
      <c r="I84" s="3">
        <v>6000</v>
      </c>
      <c r="J84" s="3" t="s">
        <v>13</v>
      </c>
      <c r="K84" s="3" t="s">
        <v>14</v>
      </c>
      <c r="L84" s="3" t="s">
        <v>15</v>
      </c>
      <c r="M84" s="3" t="s">
        <v>17</v>
      </c>
    </row>
    <row r="85" spans="2:13" ht="12.75">
      <c r="B85" s="3">
        <v>81</v>
      </c>
      <c r="C85" s="4" t="s">
        <v>27</v>
      </c>
      <c r="D85" s="3" t="str">
        <f>HYPERLINK("http://beta.interpress.com/BasinAyrintiGoster.aspx?IDS=LgT5wm3syP3G6tY2bCZKFA%3D%3D&amp;kayit_sayisi=1 &amp;mecra=basin&amp;kunye_goster=true&amp;madi=1202","DÜNYA")</f>
        <v>DÜNYA</v>
      </c>
      <c r="E85" s="3" t="str">
        <f>HYPERLINK("http://beta.interpress.com/BasinAyrintiGoster.aspx?IDS=LgT5wm3syP3G6tY2bCZKFA%3D%3D&amp;lm=0&amp;madi=1202&amp;kayitsayisi=1","AROLAT'TAN")</f>
        <v>AROLAT'TAN</v>
      </c>
      <c r="F85" s="3">
        <v>1</v>
      </c>
      <c r="G85" s="3">
        <v>77</v>
      </c>
      <c r="H85" s="3">
        <v>2</v>
      </c>
      <c r="I85" s="3">
        <v>55500</v>
      </c>
      <c r="J85" s="3" t="s">
        <v>13</v>
      </c>
      <c r="K85" s="3" t="s">
        <v>14</v>
      </c>
      <c r="L85" s="3" t="s">
        <v>15</v>
      </c>
      <c r="M85" s="3" t="s">
        <v>17</v>
      </c>
    </row>
    <row r="86" spans="2:13" ht="12.75">
      <c r="B86" s="3">
        <v>82</v>
      </c>
      <c r="C86" s="4" t="s">
        <v>27</v>
      </c>
      <c r="D86" s="3" t="str">
        <f>HYPERLINK("http://beta.interpress.com/BasinAyrintiGoster.aspx?IDS=MN37vbjw2JLG6tY2bCZKFA%3D%3D&amp;kayit_sayisi=1 &amp;mecra=basin&amp;kunye_goster=true&amp;madi=1202","DÜNYA")</f>
        <v>DÜNYA</v>
      </c>
      <c r="E86" s="3" t="str">
        <f>HYPERLINK("http://beta.interpress.com/BasinAyrintiGoster.aspx?IDS=MN37vbjw2JLG6tY2bCZKFA%3D%3D&amp;lm=0&amp;madi=1202&amp;kayitsayisi=1","TEVFİK GÜNGÖR")</f>
        <v>TEVFİK GÜNGÖR</v>
      </c>
      <c r="F86" s="3">
        <v>2</v>
      </c>
      <c r="G86" s="3">
        <v>92</v>
      </c>
      <c r="H86" s="3">
        <v>1</v>
      </c>
      <c r="I86" s="3">
        <v>55500</v>
      </c>
      <c r="J86" s="3" t="s">
        <v>13</v>
      </c>
      <c r="K86" s="3" t="s">
        <v>14</v>
      </c>
      <c r="L86" s="3" t="s">
        <v>15</v>
      </c>
      <c r="M86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8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2.57421875" style="0" customWidth="1"/>
    <col min="4" max="4" width="22.42187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3" ht="12.75">
      <c r="B3" s="1"/>
    </row>
    <row r="4" spans="2:13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12.75">
      <c r="B5" s="3">
        <v>1</v>
      </c>
      <c r="C5" s="4" t="s">
        <v>12</v>
      </c>
      <c r="D5" s="3" t="str">
        <f>HYPERLINK("http://beta.interpress.com/BasinAyrintiGoster.aspx?IDS=%2B8Hnn5jg%2B9fG6tY2bCZKFA%3D%3D&amp;kayit_sayisi=1 &amp;mecra=basin&amp;kunye_goster=true&amp;madi=1202","YENİ ÇAĞ")</f>
        <v>YENİ ÇAĞ</v>
      </c>
      <c r="E5" s="3" t="str">
        <f>HYPERLINK("http://beta.interpress.com/BasinAyrintiGoster.aspx?IDS=%2B8Hnn5jg%2B9fG6tY2bCZKFA%3D%3D&amp;lm=0&amp;madi=1202&amp;kayitsayisi=1","TEPAV: İHRACATIMIZDA EKSEN KAYDI")</f>
        <v>TEPAV: İHRACATIMIZDA EKSEN KAYDI</v>
      </c>
      <c r="F5" s="3">
        <v>5</v>
      </c>
      <c r="G5" s="3">
        <v>54</v>
      </c>
      <c r="H5" s="3">
        <v>1</v>
      </c>
      <c r="I5" s="3">
        <v>51800</v>
      </c>
      <c r="J5" s="3" t="s">
        <v>13</v>
      </c>
      <c r="K5" s="3" t="s">
        <v>14</v>
      </c>
      <c r="L5" s="3" t="s">
        <v>15</v>
      </c>
      <c r="M5" s="3" t="s">
        <v>16</v>
      </c>
    </row>
    <row r="6" spans="2:13" ht="12.75">
      <c r="B6" s="3">
        <v>2</v>
      </c>
      <c r="C6" s="4" t="s">
        <v>12</v>
      </c>
      <c r="D6" s="3" t="str">
        <f>HYPERLINK("http://beta.interpress.com/BasinAyrintiGoster.aspx?IDS=xCAtYcU2jj3G6tY2bCZKFA%3D%3D&amp;kayit_sayisi=1 &amp;mecra=basin&amp;kunye_goster=true&amp;madi=1202","VATAN")</f>
        <v>VATAN</v>
      </c>
      <c r="E6" s="3" t="str">
        <f>HYPERLINK("http://beta.interpress.com/BasinAyrintiGoster.aspx?IDS=xCAtYcU2jj3G6tY2bCZKFA%3D%3D&amp;lm=0&amp;madi=1202&amp;kayitsayisi=1","İHRACATTA EKSEN KAYMASI")</f>
        <v>İHRACATTA EKSEN KAYMASI</v>
      </c>
      <c r="F6" s="3">
        <v>12</v>
      </c>
      <c r="G6" s="3">
        <v>12</v>
      </c>
      <c r="H6" s="3">
        <v>1</v>
      </c>
      <c r="I6" s="3">
        <v>156189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2:13" ht="12.75">
      <c r="B7" s="3">
        <v>3</v>
      </c>
      <c r="C7" s="4" t="s">
        <v>12</v>
      </c>
      <c r="D7" s="3" t="str">
        <f>HYPERLINK("http://beta.interpress.com/BasinAyrintiGoster.aspx?IDS=%2BlFkK2EXCuvG6tY2bCZKFA%3D%3D&amp;kayit_sayisi=1 &amp;mecra=basin&amp;kunye_goster=true&amp;madi=1202","REFERANS")</f>
        <v>REFERANS</v>
      </c>
      <c r="E7" s="3" t="str">
        <f>HYPERLINK("http://beta.interpress.com/BasinAyrintiGoster.aspx?IDS=%2BlFkK2EXCuvG6tY2bCZKFA%3D%3D&amp;lm=0&amp;madi=1202&amp;kayitsayisi=1","GÜVEN SAK")</f>
        <v>GÜVEN SAK</v>
      </c>
      <c r="F7" s="3">
        <v>15</v>
      </c>
      <c r="G7" s="3">
        <v>147</v>
      </c>
      <c r="H7" s="3">
        <v>1</v>
      </c>
      <c r="I7" s="3">
        <v>11632</v>
      </c>
      <c r="J7" s="3" t="s">
        <v>13</v>
      </c>
      <c r="K7" s="3" t="s">
        <v>14</v>
      </c>
      <c r="L7" s="3" t="s">
        <v>15</v>
      </c>
      <c r="M7" s="3" t="s">
        <v>17</v>
      </c>
    </row>
    <row r="8" spans="2:13" ht="12.75">
      <c r="B8" s="3">
        <v>4</v>
      </c>
      <c r="C8" s="4" t="s">
        <v>12</v>
      </c>
      <c r="D8" s="3" t="str">
        <f>HYPERLINK("http://beta.interpress.com/BasinAyrintiGoster.aspx?IDS=mhu49zcWGGzG6tY2bCZKFA%3D%3D&amp;kayit_sayisi=1 &amp;mecra=basin&amp;kunye_goster=true&amp;madi=1202","REFERANS")</f>
        <v>REFERANS</v>
      </c>
      <c r="E8" s="3" t="str">
        <f>HYPERLINK("http://beta.interpress.com/BasinAyrintiGoster.aspx?IDS=mhu49zcWGGzG6tY2bCZKFA%3D%3D&amp;lm=0&amp;madi=1202&amp;kayitsayisi=1","TEPAV'DAN İHRACATTA 'EKSEN KAYMASI' İKAZI")</f>
        <v>TEPAV'DAN İHRACATTA 'EKSEN KAYMASI' İKAZI</v>
      </c>
      <c r="F8" s="3">
        <v>8</v>
      </c>
      <c r="G8" s="3">
        <v>29</v>
      </c>
      <c r="H8" s="3">
        <v>1</v>
      </c>
      <c r="I8" s="3">
        <v>11632</v>
      </c>
      <c r="J8" s="3" t="s">
        <v>13</v>
      </c>
      <c r="K8" s="3" t="s">
        <v>14</v>
      </c>
      <c r="L8" s="3" t="s">
        <v>15</v>
      </c>
      <c r="M8" s="3" t="s">
        <v>17</v>
      </c>
    </row>
    <row r="9" spans="2:13" ht="12.75">
      <c r="B9" s="3">
        <v>5</v>
      </c>
      <c r="C9" s="4" t="s">
        <v>12</v>
      </c>
      <c r="D9" s="3" t="str">
        <f>HYPERLINK("http://beta.interpress.com/BasinAyrintiGoster.aspx?IDS=CNlVH7ZXhsXG6tY2bCZKFA%3D%3D&amp;kayit_sayisi=1 &amp;mecra=basin&amp;kunye_goster=true&amp;madi=1202","RADİKAL")</f>
        <v>RADİKAL</v>
      </c>
      <c r="E9" s="3" t="str">
        <f>HYPERLINK("http://beta.interpress.com/BasinAyrintiGoster.aspx?IDS=CNlVH7ZXhsXG6tY2bCZKFA%3D%3D&amp;lm=0&amp;madi=1202&amp;kayitsayisi=1","FATİH ÖZATAY")</f>
        <v>FATİH ÖZATAY</v>
      </c>
      <c r="F9" s="3">
        <v>7</v>
      </c>
      <c r="G9" s="3">
        <v>77</v>
      </c>
      <c r="H9" s="3">
        <v>1</v>
      </c>
      <c r="I9" s="3">
        <v>38855</v>
      </c>
      <c r="J9" s="3" t="s">
        <v>13</v>
      </c>
      <c r="K9" s="3" t="s">
        <v>14</v>
      </c>
      <c r="L9" s="3" t="s">
        <v>15</v>
      </c>
      <c r="M9" s="3" t="s">
        <v>16</v>
      </c>
    </row>
    <row r="10" spans="2:13" ht="12.75">
      <c r="B10" s="3">
        <v>6</v>
      </c>
      <c r="C10" s="4" t="s">
        <v>12</v>
      </c>
      <c r="D10" s="3" t="str">
        <f>HYPERLINK("http://beta.interpress.com/BasinAyrintiGoster.aspx?IDS=gGiiFTClK%2FfG6tY2bCZKFA%3D%3D&amp;kayit_sayisi=1 &amp;mecra=basin&amp;kunye_goster=true&amp;madi=1202","RADİKAL")</f>
        <v>RADİKAL</v>
      </c>
      <c r="E10" s="3" t="str">
        <f>HYPERLINK("http://beta.interpress.com/BasinAyrintiGoster.aspx?IDS=gGiiFTClK%2FfG6tY2bCZKFA%3D%3D&amp;lm=0&amp;madi=1202&amp;kayitsayisi=1","TEPAV: TÜRKİYE DÜNYA İHRACATINDA YAŞANAN DÜZELMEYE EŞLİK EDEMİYOR")</f>
        <v>TEPAV: TÜRKİYE DÜNYA İHRACATINDA YAŞANAN DÜZELMEYE EŞLİK EDEMİYOR</v>
      </c>
      <c r="F10" s="3">
        <v>5</v>
      </c>
      <c r="G10" s="3">
        <v>58</v>
      </c>
      <c r="H10" s="3">
        <v>1</v>
      </c>
      <c r="I10" s="3">
        <v>38855</v>
      </c>
      <c r="J10" s="3" t="s">
        <v>13</v>
      </c>
      <c r="K10" s="3" t="s">
        <v>14</v>
      </c>
      <c r="L10" s="3" t="s">
        <v>15</v>
      </c>
      <c r="M10" s="3" t="s">
        <v>16</v>
      </c>
    </row>
    <row r="11" spans="2:13" ht="12.75">
      <c r="B11" s="3">
        <v>7</v>
      </c>
      <c r="C11" s="4" t="s">
        <v>12</v>
      </c>
      <c r="D11" s="3" t="str">
        <f>HYPERLINK("http://beta.interpress.com/BasinAyrintiGoster.aspx?IDS=1y8dMJJQCj7G6tY2bCZKFA%3D%3D&amp;kayit_sayisi=1 &amp;mecra=basin&amp;kunye_goster=true&amp;madi=1202","POSTA")</f>
        <v>POSTA</v>
      </c>
      <c r="E11" s="3" t="str">
        <f>HYPERLINK("http://beta.interpress.com/BasinAyrintiGoster.aspx?IDS=1y8dMJJQCj7G6tY2bCZKFA%3D%3D&amp;lm=0&amp;madi=1202&amp;kayitsayisi=1","İHRACATTA TEHLİKE ÇANLARI")</f>
        <v>İHRACATTA TEHLİKE ÇANLARI</v>
      </c>
      <c r="F11" s="3">
        <v>9</v>
      </c>
      <c r="G11" s="3">
        <v>156</v>
      </c>
      <c r="H11" s="3">
        <v>1</v>
      </c>
      <c r="I11" s="3">
        <v>524240</v>
      </c>
      <c r="J11" s="3" t="s">
        <v>13</v>
      </c>
      <c r="K11" s="3" t="s">
        <v>14</v>
      </c>
      <c r="L11" s="3" t="s">
        <v>15</v>
      </c>
      <c r="M11" s="3" t="s">
        <v>16</v>
      </c>
    </row>
    <row r="12" spans="2:13" ht="12.75">
      <c r="B12" s="3">
        <v>8</v>
      </c>
      <c r="C12" s="4" t="s">
        <v>12</v>
      </c>
      <c r="D12" s="3" t="str">
        <f>HYPERLINK("http://beta.interpress.com/BasinAyrintiGoster.aspx?IDS=yDxaFDCb11jG6tY2bCZKFA%3D%3D&amp;kayit_sayisi=1 &amp;mecra=basin&amp;kunye_goster=true&amp;madi=1202","MİLLİYET")</f>
        <v>MİLLİYET</v>
      </c>
      <c r="E12" s="3" t="str">
        <f>HYPERLINK("http://beta.interpress.com/BasinAyrintiGoster.aspx?IDS=yDxaFDCb11jG6tY2bCZKFA%3D%3D&amp;lm=0&amp;madi=1202&amp;kayitsayisi=1","İHRACATI KUR VURDU' SAVINI TEPAV ÇÜRÜTTÜ")</f>
        <v>İHRACATI KUR VURDU' SAVINI TEPAV ÇÜRÜTTÜ</v>
      </c>
      <c r="F12" s="3">
        <v>13</v>
      </c>
      <c r="G12" s="3">
        <v>138</v>
      </c>
      <c r="H12" s="3">
        <v>1</v>
      </c>
      <c r="I12" s="3">
        <v>178453</v>
      </c>
      <c r="J12" s="3" t="s">
        <v>13</v>
      </c>
      <c r="K12" s="3" t="s">
        <v>14</v>
      </c>
      <c r="L12" s="3" t="s">
        <v>15</v>
      </c>
      <c r="M12" s="3" t="s">
        <v>16</v>
      </c>
    </row>
    <row r="13" spans="2:13" ht="12.75">
      <c r="B13" s="3">
        <v>9</v>
      </c>
      <c r="C13" s="4" t="s">
        <v>12</v>
      </c>
      <c r="D13" s="3" t="str">
        <f>HYPERLINK("http://beta.interpress.com/BasinAyrintiGoster.aspx?IDS=QhbJSOKIfjzG6tY2bCZKFA%3D%3D&amp;kayit_sayisi=1 &amp;mecra=basin&amp;kunye_goster=true&amp;madi=1202","MİLLİ GAZETE")</f>
        <v>MİLLİ GAZETE</v>
      </c>
      <c r="E13" s="3" t="str">
        <f>HYPERLINK("http://beta.interpress.com/BasinAyrintiGoster.aspx?IDS=QhbJSOKIfjzG6tY2bCZKFA%3D%3D&amp;lm=0&amp;madi=1202&amp;kayitsayisi=1","İHRACÂTTA EKSEN KAYMASI YAŞANIYOR")</f>
        <v>İHRACÂTTA EKSEN KAYMASI YAŞANIYOR</v>
      </c>
      <c r="F13" s="3">
        <v>6</v>
      </c>
      <c r="G13" s="3">
        <v>149</v>
      </c>
      <c r="H13" s="3">
        <v>1</v>
      </c>
      <c r="I13" s="3">
        <v>52085</v>
      </c>
      <c r="J13" s="3" t="s">
        <v>13</v>
      </c>
      <c r="K13" s="3" t="s">
        <v>14</v>
      </c>
      <c r="L13" s="3" t="s">
        <v>15</v>
      </c>
      <c r="M13" s="3" t="s">
        <v>16</v>
      </c>
    </row>
    <row r="14" spans="2:13" ht="12.75">
      <c r="B14" s="3">
        <v>10</v>
      </c>
      <c r="C14" s="4" t="s">
        <v>12</v>
      </c>
      <c r="D14" s="3" t="str">
        <f>HYPERLINK("http://beta.interpress.com/BasinAyrintiGoster.aspx?IDS=Jny1qIsl3xTG6tY2bCZKFA%3D%3D&amp;kayit_sayisi=1 &amp;mecra=basin&amp;kunye_goster=true&amp;madi=1202","HÜRRİYET DAILY NEWS")</f>
        <v>HÜRRİYET DAILY NEWS</v>
      </c>
      <c r="E14" s="3" t="str">
        <f>HYPERLINK("http://beta.interpress.com/BasinAyrintiGoster.aspx?IDS=Jny1qIsl3xTG6tY2bCZKFA%3D%3D&amp;lm=0&amp;madi=1202&amp;kayitsayisi=1","EXPORT RECOVERY NOT ENOUGH, RESEARCH NOTES")</f>
        <v>EXPORT RECOVERY NOT ENOUGH, RESEARCH NOTES</v>
      </c>
      <c r="F14" s="3">
        <v>16</v>
      </c>
      <c r="G14" s="3">
        <v>27</v>
      </c>
      <c r="H14" s="3">
        <v>1</v>
      </c>
      <c r="I14" s="3">
        <v>5886</v>
      </c>
      <c r="J14" s="3" t="s">
        <v>13</v>
      </c>
      <c r="K14" s="3" t="s">
        <v>14</v>
      </c>
      <c r="L14" s="3" t="s">
        <v>15</v>
      </c>
      <c r="M14" s="3" t="s">
        <v>16</v>
      </c>
    </row>
    <row r="15" spans="2:13" ht="12.75">
      <c r="B15" s="3">
        <v>11</v>
      </c>
      <c r="C15" s="4" t="s">
        <v>12</v>
      </c>
      <c r="D15" s="3" t="str">
        <f>HYPERLINK("http://beta.interpress.com/BasinAyrintiGoster.aspx?IDS=OeiEz3RpyMvG6tY2bCZKFA%3D%3D&amp;kayit_sayisi=1 &amp;mecra=basin&amp;kunye_goster=true&amp;madi=1202","HÜRRİYET ANKARA")</f>
        <v>HÜRRİYET ANKARA</v>
      </c>
      <c r="E15" s="3" t="str">
        <f>HYPERLINK("http://beta.interpress.com/BasinAyrintiGoster.aspx?IDS=OeiEz3RpyMvG6tY2bCZKFA%3D%3D&amp;lm=0&amp;madi=1202&amp;kayitsayisi=1","İHRACATTA EKSEN KAYDI")</f>
        <v>İHRACATTA EKSEN KAYDI</v>
      </c>
      <c r="F15" s="3">
        <v>5</v>
      </c>
      <c r="G15" s="3">
        <v>7</v>
      </c>
      <c r="H15" s="3">
        <v>1</v>
      </c>
      <c r="I15" s="3">
        <v>77500</v>
      </c>
      <c r="J15" s="3" t="s">
        <v>18</v>
      </c>
      <c r="K15" s="3" t="s">
        <v>19</v>
      </c>
      <c r="L15" s="3" t="s">
        <v>15</v>
      </c>
      <c r="M15" s="3" t="s">
        <v>20</v>
      </c>
    </row>
    <row r="16" spans="2:13" ht="12.75">
      <c r="B16" s="3">
        <v>12</v>
      </c>
      <c r="C16" s="4" t="s">
        <v>12</v>
      </c>
      <c r="D16" s="3" t="str">
        <f>HYPERLINK("http://beta.interpress.com/BasinAyrintiGoster.aspx?IDS=TcjrWWwW3a%2FG6tY2bCZKFA%3D%3D&amp;kayit_sayisi=1 &amp;mecra=basin&amp;kunye_goster=true&amp;madi=1202","HÜRRİYET")</f>
        <v>HÜRRİYET</v>
      </c>
      <c r="E16" s="3" t="str">
        <f>HYPERLINK("http://beta.interpress.com/BasinAyrintiGoster.aspx?IDS=TcjrWWwW3a%2FG6tY2bCZKFA%3D%3D&amp;lm=0&amp;madi=1202&amp;kayitsayisi=1","ERDAL SAĞLAM")</f>
        <v>ERDAL SAĞLAM</v>
      </c>
      <c r="F16" s="3">
        <v>16</v>
      </c>
      <c r="G16" s="3">
        <v>93</v>
      </c>
      <c r="H16" s="3">
        <v>1</v>
      </c>
      <c r="I16" s="3">
        <v>482107</v>
      </c>
      <c r="J16" s="3" t="s">
        <v>13</v>
      </c>
      <c r="K16" s="3" t="s">
        <v>14</v>
      </c>
      <c r="L16" s="3" t="s">
        <v>15</v>
      </c>
      <c r="M16" s="3" t="s">
        <v>16</v>
      </c>
    </row>
    <row r="17" spans="2:13" ht="12.75">
      <c r="B17" s="3">
        <v>13</v>
      </c>
      <c r="C17" s="4" t="s">
        <v>21</v>
      </c>
      <c r="D17" s="3" t="str">
        <f>HYPERLINK("http://beta.interpress.com/BasinAyrintiGoster.aspx?IDS=J3Bog2jJ8nrG6tY2bCZKFA%3D%3D&amp;kayit_sayisi=1 &amp;mecra=basin&amp;kunye_goster=true&amp;madi=1202","YENİ ŞAFAK")</f>
        <v>YENİ ŞAFAK</v>
      </c>
      <c r="E17" s="3" t="str">
        <f>HYPERLINK("http://beta.interpress.com/BasinAyrintiGoster.aspx?IDS=J3Bog2jJ8nrG6tY2bCZKFA%3D%3D&amp;lm=0&amp;madi=1202&amp;kayitsayisi=1","PAZAR KAYBI OLANLARIN KENDİ EKSENLERİ KAYDI")</f>
        <v>PAZAR KAYBI OLANLARIN KENDİ EKSENLERİ KAYDI</v>
      </c>
      <c r="F17" s="3">
        <v>4</v>
      </c>
      <c r="G17" s="3">
        <v>51</v>
      </c>
      <c r="H17" s="3">
        <v>1</v>
      </c>
      <c r="I17" s="3">
        <v>102665</v>
      </c>
      <c r="J17" s="3" t="s">
        <v>13</v>
      </c>
      <c r="K17" s="3" t="s">
        <v>14</v>
      </c>
      <c r="L17" s="3" t="s">
        <v>15</v>
      </c>
      <c r="M17" s="3" t="s">
        <v>16</v>
      </c>
    </row>
    <row r="18" spans="2:13" ht="12.75">
      <c r="B18" s="3">
        <v>14</v>
      </c>
      <c r="C18" s="4" t="s">
        <v>21</v>
      </c>
      <c r="D18" s="3" t="str">
        <f>HYPERLINK("http://beta.interpress.com/BasinAyrintiGoster.aspx?IDS=anROCGcwIpXG6tY2bCZKFA%3D%3D&amp;kayit_sayisi=1 &amp;mecra=basin&amp;kunye_goster=true&amp;madi=1202","YENİ ŞAFAK")</f>
        <v>YENİ ŞAFAK</v>
      </c>
      <c r="E18" s="3" t="str">
        <f>HYPERLINK("http://beta.interpress.com/BasinAyrintiGoster.aspx?IDS=anROCGcwIpXG6tY2bCZKFA%3D%3D&amp;lm=0&amp;madi=1202&amp;kayitsayisi=1","İHRACAT TAM GAZ")</f>
        <v>İHRACAT TAM GAZ</v>
      </c>
      <c r="F18" s="3">
        <v>1</v>
      </c>
      <c r="G18" s="3">
        <v>36</v>
      </c>
      <c r="H18" s="3">
        <v>2</v>
      </c>
      <c r="I18" s="3">
        <v>102665</v>
      </c>
      <c r="J18" s="3" t="s">
        <v>13</v>
      </c>
      <c r="K18" s="3" t="s">
        <v>14</v>
      </c>
      <c r="L18" s="3" t="s">
        <v>15</v>
      </c>
      <c r="M18" s="3" t="s">
        <v>16</v>
      </c>
    </row>
    <row r="19" spans="2:13" ht="12.75">
      <c r="B19" s="3">
        <v>15</v>
      </c>
      <c r="C19" s="4" t="s">
        <v>12</v>
      </c>
      <c r="D19" s="3" t="str">
        <f>HYPERLINK("http://beta.interpress.com/BasinAyrintiGoster.aspx?IDS=uouRmt%2B6VxnG6tY2bCZKFA%3D%3D&amp;kayit_sayisi=1 &amp;mecra=basin&amp;kunye_goster=true&amp;madi=1202","BURSA KENT")</f>
        <v>BURSA KENT</v>
      </c>
      <c r="E19" s="3" t="str">
        <f>HYPERLINK("http://beta.interpress.com/BasinAyrintiGoster.aspx?IDS=uouRmt%2B6VxnG6tY2bCZKFA%3D%3D&amp;lm=0&amp;madi=1202&amp;kayitsayisi=1","EKSEN KAYMASI İHRACATA YARAMADI")</f>
        <v>EKSEN KAYMASI İHRACATA YARAMADI</v>
      </c>
      <c r="F19" s="3">
        <v>5</v>
      </c>
      <c r="G19" s="3">
        <v>50</v>
      </c>
      <c r="H19" s="3">
        <v>1</v>
      </c>
      <c r="I19" s="3">
        <v>3000</v>
      </c>
      <c r="J19" s="3" t="s">
        <v>13</v>
      </c>
      <c r="K19" s="3" t="s">
        <v>19</v>
      </c>
      <c r="L19" s="3" t="s">
        <v>15</v>
      </c>
      <c r="M19" s="3" t="s">
        <v>20</v>
      </c>
    </row>
    <row r="20" spans="2:13" ht="12.75">
      <c r="B20" s="3">
        <v>16</v>
      </c>
      <c r="C20" s="4" t="s">
        <v>12</v>
      </c>
      <c r="D20" s="3" t="str">
        <f>HYPERLINK("http://beta.interpress.com/BasinAyrintiGoster.aspx?IDS=bg%2Bipg0jx1fG6tY2bCZKFA%3D%3D&amp;kayit_sayisi=1 &amp;mecra=basin&amp;kunye_goster=true&amp;madi=1202","MEYDAN  BURSA")</f>
        <v>MEYDAN  BURSA</v>
      </c>
      <c r="E20" s="3" t="str">
        <f>HYPERLINK("http://beta.interpress.com/BasinAyrintiGoster.aspx?IDS=bg%2Bipg0jx1fG6tY2bCZKFA%3D%3D&amp;lm=0&amp;madi=1202&amp;kayitsayisi=1","TEPAV : İHRACATTA EKSEN KAYDI")</f>
        <v>TEPAV : İHRACATTA EKSEN KAYDI</v>
      </c>
      <c r="F20" s="3">
        <v>5</v>
      </c>
      <c r="G20" s="3">
        <v>75</v>
      </c>
      <c r="H20" s="3">
        <v>1</v>
      </c>
      <c r="I20" s="3">
        <v>2500</v>
      </c>
      <c r="J20" s="3" t="s">
        <v>13</v>
      </c>
      <c r="K20" s="3" t="s">
        <v>22</v>
      </c>
      <c r="L20" s="3" t="s">
        <v>15</v>
      </c>
      <c r="M20" s="3" t="s">
        <v>16</v>
      </c>
    </row>
    <row r="21" spans="2:13" ht="12.75">
      <c r="B21" s="3">
        <v>17</v>
      </c>
      <c r="C21" s="4" t="s">
        <v>23</v>
      </c>
      <c r="D21" s="3" t="str">
        <f>HYPERLINK("http://beta.interpress.com/BasinAyrintiGoster.aspx?IDS=uKWXmzHMe6%2FG6tY2bCZKFA%3D%3D&amp;kayit_sayisi=1 &amp;mecra=basin&amp;kunye_goster=true&amp;madi=1202","DÜNYA")</f>
        <v>DÜNYA</v>
      </c>
      <c r="E21" s="3" t="str">
        <f>HYPERLINK("http://beta.interpress.com/BasinAyrintiGoster.aspx?IDS=uKWXmzHMe6%2FG6tY2bCZKFA%3D%3D&amp;lm=0&amp;madi=1202&amp;kayitsayisi=1","FERİT B. PARLAK")</f>
        <v>FERİT B. PARLAK</v>
      </c>
      <c r="F21" s="3">
        <v>8</v>
      </c>
      <c r="G21" s="3">
        <v>92</v>
      </c>
      <c r="H21" s="3">
        <v>1</v>
      </c>
      <c r="I21" s="3">
        <v>55500</v>
      </c>
      <c r="J21" s="3" t="s">
        <v>13</v>
      </c>
      <c r="K21" s="3" t="s">
        <v>14</v>
      </c>
      <c r="L21" s="3" t="s">
        <v>15</v>
      </c>
      <c r="M21" s="3" t="s">
        <v>17</v>
      </c>
    </row>
    <row r="22" spans="2:13" ht="12.75">
      <c r="B22" s="3">
        <v>18</v>
      </c>
      <c r="C22" s="4" t="s">
        <v>23</v>
      </c>
      <c r="D22" s="3" t="str">
        <f>HYPERLINK("http://beta.interpress.com/BasinAyrintiGoster.aspx?IDS=86wECzpo8CbG6tY2bCZKFA%3D%3D&amp;kayit_sayisi=1 &amp;mecra=basin&amp;kunye_goster=true&amp;madi=1202","HABERTÜRK EKONOMİ")</f>
        <v>HABERTÜRK EKONOMİ</v>
      </c>
      <c r="E22" s="3" t="str">
        <f>HYPERLINK("http://beta.interpress.com/BasinAyrintiGoster.aspx?IDS=86wECzpo8CbG6tY2bCZKFA%3D%3D&amp;lm=0&amp;madi=1202&amp;kayitsayisi=1","ALİYEV İŞ İN ŞUBE İZNİNİ ALAMAMASINA HAYRET ETTİ")</f>
        <v>ALİYEV İŞ İN ŞUBE İZNİNİ ALAMAMASINA HAYRET ETTİ</v>
      </c>
      <c r="F22" s="3">
        <v>3</v>
      </c>
      <c r="G22" s="3">
        <v>195</v>
      </c>
      <c r="H22" s="3">
        <v>1</v>
      </c>
      <c r="I22" s="3">
        <v>100000</v>
      </c>
      <c r="J22" s="3" t="s">
        <v>18</v>
      </c>
      <c r="K22" s="3" t="s">
        <v>14</v>
      </c>
      <c r="L22" s="3" t="s">
        <v>15</v>
      </c>
      <c r="M22" s="3" t="s">
        <v>16</v>
      </c>
    </row>
    <row r="23" spans="2:13" ht="12.75">
      <c r="B23" s="3">
        <v>19</v>
      </c>
      <c r="C23" s="4" t="s">
        <v>23</v>
      </c>
      <c r="D23" s="3" t="str">
        <f>HYPERLINK("http://beta.interpress.com/BasinAyrintiGoster.aspx?IDS=uG4SYYCmJALG6tY2bCZKFA%3D%3D&amp;kayit_sayisi=1 &amp;mecra=basin&amp;kunye_goster=true&amp;madi=1202","MİLLİYET")</f>
        <v>MİLLİYET</v>
      </c>
      <c r="E23" s="3" t="str">
        <f>HYPERLINK("http://beta.interpress.com/BasinAyrintiGoster.aspx?IDS=uG4SYYCmJALG6tY2bCZKFA%3D%3D&amp;lm=0&amp;madi=1202&amp;kayitsayisi=1","'TEPAV'IN İHRACAT RAPORU ÇARPIK'")</f>
        <v>'TEPAV'IN İHRACAT RAPORU ÇARPIK'</v>
      </c>
      <c r="F23" s="3">
        <v>10</v>
      </c>
      <c r="G23" s="3">
        <v>67</v>
      </c>
      <c r="H23" s="3">
        <v>1</v>
      </c>
      <c r="I23" s="3">
        <v>178453</v>
      </c>
      <c r="J23" s="3" t="s">
        <v>13</v>
      </c>
      <c r="K23" s="3" t="s">
        <v>14</v>
      </c>
      <c r="L23" s="3" t="s">
        <v>15</v>
      </c>
      <c r="M23" s="3" t="s">
        <v>16</v>
      </c>
    </row>
    <row r="24" spans="2:13" ht="12.75">
      <c r="B24" s="3">
        <v>20</v>
      </c>
      <c r="C24" s="4" t="s">
        <v>23</v>
      </c>
      <c r="D24" s="3" t="str">
        <f>HYPERLINK("http://beta.interpress.com/BasinAyrintiGoster.aspx?IDS=KBQ2GUqrOWHG6tY2bCZKFA%3D%3D&amp;kayit_sayisi=1 &amp;mecra=basin&amp;kunye_goster=true&amp;madi=1202","YENİ ŞAFAK")</f>
        <v>YENİ ŞAFAK</v>
      </c>
      <c r="E24" s="3" t="str">
        <f>HYPERLINK("http://beta.interpress.com/BasinAyrintiGoster.aspx?IDS=KBQ2GUqrOWHG6tY2bCZKFA%3D%3D&amp;lm=0&amp;madi=1202&amp;kayitsayisi=1","TEPAV'IN EKSENİ KAYMIŞ BRÜTÜS'LÜK YAPIYOR")</f>
        <v>TEPAV'IN EKSENİ KAYMIŞ BRÜTÜS'LÜK YAPIYOR</v>
      </c>
      <c r="F24" s="3">
        <v>4</v>
      </c>
      <c r="G24" s="3">
        <v>60</v>
      </c>
      <c r="H24" s="3">
        <v>1</v>
      </c>
      <c r="I24" s="3">
        <v>102665</v>
      </c>
      <c r="J24" s="3" t="s">
        <v>13</v>
      </c>
      <c r="K24" s="3" t="s">
        <v>14</v>
      </c>
      <c r="L24" s="3" t="s">
        <v>15</v>
      </c>
      <c r="M24" s="3" t="s">
        <v>16</v>
      </c>
    </row>
    <row r="25" spans="2:13" ht="12.75">
      <c r="B25" s="3">
        <v>21</v>
      </c>
      <c r="C25" s="4" t="s">
        <v>23</v>
      </c>
      <c r="D25" s="3" t="str">
        <f>HYPERLINK("http://beta.interpress.com/BasinAyrintiGoster.aspx?IDS=PH4JtwAxCq%2FG6tY2bCZKFA%3D%3D&amp;kayit_sayisi=1 &amp;mecra=basin&amp;kunye_goster=true&amp;madi=1202","TÜRKİYE")</f>
        <v>TÜRKİYE</v>
      </c>
      <c r="E25" s="3" t="str">
        <f>HYPERLINK("http://beta.interpress.com/BasinAyrintiGoster.aspx?IDS=PH4JtwAxCq%2FG6tY2bCZKFA%3D%3D&amp;lm=0&amp;madi=1202&amp;kayitsayisi=1","MERKEZİN HAREKETİ ÇOK KÜÇÜK KALIYOR")</f>
        <v>MERKEZİN HAREKETİ ÇOK KÜÇÜK KALIYOR</v>
      </c>
      <c r="F25" s="3">
        <v>7</v>
      </c>
      <c r="G25" s="3">
        <v>104</v>
      </c>
      <c r="H25" s="3">
        <v>1</v>
      </c>
      <c r="I25" s="3">
        <v>138162</v>
      </c>
      <c r="J25" s="3" t="s">
        <v>13</v>
      </c>
      <c r="K25" s="3" t="s">
        <v>14</v>
      </c>
      <c r="L25" s="3" t="s">
        <v>15</v>
      </c>
      <c r="M25" s="3" t="s">
        <v>16</v>
      </c>
    </row>
    <row r="26" spans="2:13" ht="12.75">
      <c r="B26" s="3">
        <v>22</v>
      </c>
      <c r="C26" s="4" t="s">
        <v>23</v>
      </c>
      <c r="D26" s="3" t="str">
        <f>HYPERLINK("http://beta.interpress.com/BasinAyrintiGoster.aspx?IDS=%2BXsl1jkWX8TG6tY2bCZKFA%3D%3D&amp;kayit_sayisi=1 &amp;mecra=basin&amp;kunye_goster=true&amp;madi=1202","ZAMAN")</f>
        <v>ZAMAN</v>
      </c>
      <c r="E26" s="3" t="str">
        <f>HYPERLINK("http://beta.interpress.com/BasinAyrintiGoster.aspx?IDS=%2BXsl1jkWX8TG6tY2bCZKFA%3D%3D&amp;lm=0&amp;madi=1202&amp;kayitsayisi=1","'KAYMA YOK, YÖRÜNGE GENİŞLİYOR; MALIMI HER YERE SATARIM'")</f>
        <v>'KAYMA YOK, YÖRÜNGE GENİŞLİYOR; MALIMI HER YERE SATARIM'</v>
      </c>
      <c r="F26" s="3">
        <v>12</v>
      </c>
      <c r="G26" s="3">
        <v>41</v>
      </c>
      <c r="H26" s="3">
        <v>1</v>
      </c>
      <c r="I26" s="3">
        <v>879690</v>
      </c>
      <c r="J26" s="3" t="s">
        <v>13</v>
      </c>
      <c r="K26" s="3" t="s">
        <v>14</v>
      </c>
      <c r="L26" s="3" t="s">
        <v>15</v>
      </c>
      <c r="M26" s="3" t="s">
        <v>16</v>
      </c>
    </row>
    <row r="27" spans="2:13" ht="12.75">
      <c r="B27" s="3">
        <v>23</v>
      </c>
      <c r="C27" s="4" t="s">
        <v>12</v>
      </c>
      <c r="D27" s="3" t="str">
        <f>HYPERLINK("http://beta.interpress.com/BasinAyrintiGoster.aspx?IDS=M2mFOAKgEffG6tY2bCZKFA%3D%3D&amp;kayit_sayisi=1 &amp;mecra=basin&amp;kunye_goster=true&amp;madi=1202","AKŞAM")</f>
        <v>AKŞAM</v>
      </c>
      <c r="E27" s="3" t="str">
        <f>HYPERLINK("http://beta.interpress.com/BasinAyrintiGoster.aspx?IDS=M2mFOAKgEffG6tY2bCZKFA%3D%3D&amp;lm=0&amp;madi=1202&amp;kayitsayisi=1","TÜRKİYE, DÜNYA TİCARETİNDEKİ TOPARLANMAYA EŞLİK EDEMİYOR")</f>
        <v>TÜRKİYE, DÜNYA TİCARETİNDEKİ TOPARLANMAYA EŞLİK EDEMİYOR</v>
      </c>
      <c r="F27" s="3">
        <v>7</v>
      </c>
      <c r="G27" s="3">
        <v>51</v>
      </c>
      <c r="H27" s="3">
        <v>1</v>
      </c>
      <c r="I27" s="3">
        <v>145265</v>
      </c>
      <c r="J27" s="3" t="s">
        <v>13</v>
      </c>
      <c r="K27" s="3" t="s">
        <v>14</v>
      </c>
      <c r="L27" s="3" t="s">
        <v>15</v>
      </c>
      <c r="M27" s="3" t="s">
        <v>16</v>
      </c>
    </row>
    <row r="28" spans="2:13" ht="12.75">
      <c r="B28" s="3">
        <v>24</v>
      </c>
      <c r="C28" s="4" t="s">
        <v>12</v>
      </c>
      <c r="D28" s="3" t="str">
        <f>HYPERLINK("http://beta.interpress.com/BasinAyrintiGoster.aspx?IDS=%2BCOcgR2P17vG6tY2bCZKFA%3D%3D&amp;kayit_sayisi=1 &amp;mecra=basin&amp;kunye_goster=true&amp;madi=1202","CUMHURİYET")</f>
        <v>CUMHURİYET</v>
      </c>
      <c r="E28" s="3" t="str">
        <f>HYPERLINK("http://beta.interpress.com/BasinAyrintiGoster.aspx?IDS=%2BCOcgR2P17vG6tY2bCZKFA%3D%3D&amp;lm=0&amp;madi=1202&amp;kayitsayisi=1","İHRACATTA TEHLİKE ÇANLARI ÇALIYOR")</f>
        <v>İHRACATTA TEHLİKE ÇANLARI ÇALIYOR</v>
      </c>
      <c r="F28" s="3">
        <v>13</v>
      </c>
      <c r="G28" s="3">
        <v>18</v>
      </c>
      <c r="H28" s="3">
        <v>1</v>
      </c>
      <c r="I28" s="3">
        <v>57274</v>
      </c>
      <c r="J28" s="3" t="s">
        <v>13</v>
      </c>
      <c r="K28" s="3" t="s">
        <v>14</v>
      </c>
      <c r="L28" s="3" t="s">
        <v>15</v>
      </c>
      <c r="M28" s="3" t="s">
        <v>16</v>
      </c>
    </row>
    <row r="29" spans="2:13" ht="12.75">
      <c r="B29" s="3">
        <v>25</v>
      </c>
      <c r="C29" s="4" t="s">
        <v>12</v>
      </c>
      <c r="D29" s="3" t="str">
        <f>HYPERLINK("http://beta.interpress.com/BasinAyrintiGoster.aspx?IDS=fGHnqNvL9YbG6tY2bCZKFA%3D%3D&amp;kayit_sayisi=1 &amp;mecra=basin&amp;kunye_goster=true&amp;madi=1202","DÜNYA")</f>
        <v>DÜNYA</v>
      </c>
      <c r="E29" s="3" t="str">
        <f>HYPERLINK("http://beta.interpress.com/BasinAyrintiGoster.aspx?IDS=fGHnqNvL9YbG6tY2bCZKFA%3D%3D&amp;lm=0&amp;madi=1202&amp;kayitsayisi=1","TEPAV: TÜRKİYE DÜNYADAKİ TOPARLANMAYA EŞLİK EDEMEDİ")</f>
        <v>TEPAV: TÜRKİYE DÜNYADAKİ TOPARLANMAYA EŞLİK EDEMEDİ</v>
      </c>
      <c r="F29" s="3">
        <v>1</v>
      </c>
      <c r="G29" s="3">
        <v>47</v>
      </c>
      <c r="H29" s="3">
        <v>2</v>
      </c>
      <c r="I29" s="3">
        <v>55500</v>
      </c>
      <c r="J29" s="3" t="s">
        <v>13</v>
      </c>
      <c r="K29" s="3" t="s">
        <v>14</v>
      </c>
      <c r="L29" s="3" t="s">
        <v>15</v>
      </c>
      <c r="M29" s="3" t="s">
        <v>17</v>
      </c>
    </row>
    <row r="30" spans="2:13" ht="12.75">
      <c r="B30" s="3">
        <v>26</v>
      </c>
      <c r="C30" s="4" t="s">
        <v>12</v>
      </c>
      <c r="D30" s="3" t="str">
        <f>HYPERLINK("http://beta.interpress.com/BasinAyrintiGoster.aspx?IDS=owvVspp1kxnG6tY2bCZKFA%3D%3D&amp;kayit_sayisi=1 &amp;mecra=basin&amp;kunye_goster=true&amp;madi=1202","GÜNEŞ")</f>
        <v>GÜNEŞ</v>
      </c>
      <c r="E30" s="3" t="str">
        <f>HYPERLINK("http://beta.interpress.com/BasinAyrintiGoster.aspx?IDS=owvVspp1kxnG6tY2bCZKFA%3D%3D&amp;lm=0&amp;madi=1202&amp;kayitsayisi=1","İHRACATTA EKSEN KAYDI")</f>
        <v>İHRACATTA EKSEN KAYDI</v>
      </c>
      <c r="F30" s="3">
        <v>5</v>
      </c>
      <c r="G30" s="3">
        <v>23</v>
      </c>
      <c r="H30" s="3">
        <v>1</v>
      </c>
      <c r="I30" s="3">
        <v>105458</v>
      </c>
      <c r="J30" s="3" t="s">
        <v>13</v>
      </c>
      <c r="K30" s="3" t="s">
        <v>14</v>
      </c>
      <c r="L30" s="3" t="s">
        <v>15</v>
      </c>
      <c r="M30" s="3" t="s">
        <v>16</v>
      </c>
    </row>
    <row r="31" spans="2:13" ht="12.75">
      <c r="B31" s="3">
        <v>27</v>
      </c>
      <c r="C31" s="4" t="s">
        <v>12</v>
      </c>
      <c r="D31" s="3" t="str">
        <f>HYPERLINK("http://beta.interpress.com/BasinAyrintiGoster.aspx?IDS=3anzHk7ItV%2FG6tY2bCZKFA%3D%3D&amp;kayit_sayisi=1 &amp;mecra=basin&amp;kunye_goster=true&amp;madi=1202","HÜRRİYET")</f>
        <v>HÜRRİYET</v>
      </c>
      <c r="E31" s="3" t="str">
        <f>HYPERLINK("http://beta.interpress.com/BasinAyrintiGoster.aspx?IDS=3anzHk7ItV%2FG6tY2bCZKFA%3D%3D&amp;lm=0&amp;madi=1202&amp;kayitsayisi=1","TEPAV : TÜRKİYE DÜNYA İHRACATINDAKİ TOPARLANMAYA EŞLİK EDEMEDİ")</f>
        <v>TEPAV : TÜRKİYE DÜNYA İHRACATINDAKİ TOPARLANMAYA EŞLİK EDEMEDİ</v>
      </c>
      <c r="F31" s="3">
        <v>10</v>
      </c>
      <c r="G31" s="3">
        <v>18</v>
      </c>
      <c r="H31" s="3">
        <v>1</v>
      </c>
      <c r="I31" s="3">
        <v>482107</v>
      </c>
      <c r="J31" s="3" t="s">
        <v>13</v>
      </c>
      <c r="K31" s="3" t="s">
        <v>14</v>
      </c>
      <c r="L31" s="3" t="s">
        <v>15</v>
      </c>
      <c r="M31" s="3" t="s">
        <v>16</v>
      </c>
    </row>
    <row r="32" spans="2:13" ht="12.75">
      <c r="B32" s="3">
        <v>28</v>
      </c>
      <c r="C32" s="4" t="s">
        <v>12</v>
      </c>
      <c r="D32" s="3" t="str">
        <f>HYPERLINK("http://beta.interpress.com/BasinAyrintiGoster.aspx?IDS=89lxKlHOuHXG6tY2bCZKFA%3D%3D&amp;kayit_sayisi=1 &amp;mecra=basin&amp;kunye_goster=true&amp;madi=1202","HÜRRİYET")</f>
        <v>HÜRRİYET</v>
      </c>
      <c r="E32" s="3" t="str">
        <f>HYPERLINK("http://beta.interpress.com/BasinAyrintiGoster.aspx?IDS=89lxKlHOuHXG6tY2bCZKFA%3D%3D&amp;lm=0&amp;madi=1202&amp;kayitsayisi=1","TEPAV: TÜRKİYE DÜNYA İHRACATINDAKİ TOPARLANMAYA EŞLİK EDEMEDİ")</f>
        <v>TEPAV: TÜRKİYE DÜNYA İHRACATINDAKİ TOPARLANMAYA EŞLİK EDEMEDİ</v>
      </c>
      <c r="F32" s="3">
        <v>10</v>
      </c>
      <c r="G32" s="3">
        <v>42</v>
      </c>
      <c r="H32" s="3">
        <v>1</v>
      </c>
      <c r="I32" s="3">
        <v>482107</v>
      </c>
      <c r="J32" s="3" t="s">
        <v>13</v>
      </c>
      <c r="K32" s="3" t="s">
        <v>14</v>
      </c>
      <c r="L32" s="3" t="s">
        <v>15</v>
      </c>
      <c r="M32" s="3" t="s">
        <v>16</v>
      </c>
    </row>
    <row r="33" spans="2:13" ht="12.75">
      <c r="B33" s="3">
        <v>29</v>
      </c>
      <c r="C33" s="4" t="s">
        <v>21</v>
      </c>
      <c r="D33" s="3" t="str">
        <f>HYPERLINK("http://beta.interpress.com/BasinAyrintiGoster.aspx?IDS=E1DL%2Bp4J7JzG6tY2bCZKFA%3D%3D&amp;kayit_sayisi=1 &amp;mecra=basin&amp;kunye_goster=true&amp;madi=1202","BURSA HABER")</f>
        <v>BURSA HABER</v>
      </c>
      <c r="E33" s="3" t="str">
        <f>HYPERLINK("http://beta.interpress.com/BasinAyrintiGoster.aspx?IDS=E1DL%2Bp4J7JzG6tY2bCZKFA%3D%3D&amp;lm=0&amp;madi=1202&amp;kayitsayisi=1","İHRACATTA ARTIŞ HIZ KESMİYOR")</f>
        <v>İHRACATTA ARTIŞ HIZ KESMİYOR</v>
      </c>
      <c r="F33" s="3">
        <v>1</v>
      </c>
      <c r="G33" s="3">
        <v>81</v>
      </c>
      <c r="H33" s="3">
        <v>2</v>
      </c>
      <c r="I33" s="3">
        <v>5000</v>
      </c>
      <c r="J33" s="3" t="s">
        <v>13</v>
      </c>
      <c r="K33" s="3" t="s">
        <v>22</v>
      </c>
      <c r="L33" s="3" t="s">
        <v>15</v>
      </c>
      <c r="M33" s="3" t="s">
        <v>16</v>
      </c>
    </row>
    <row r="34" spans="2:13" ht="12.75">
      <c r="B34" s="3">
        <v>30</v>
      </c>
      <c r="C34" s="4" t="s">
        <v>23</v>
      </c>
      <c r="D34" s="3" t="str">
        <f>HYPERLINK("http://beta.interpress.com/BasinAyrintiGoster.aspx?IDS=iu8YuLughqXG6tY2bCZKFA%3D%3D&amp;kayit_sayisi=1 &amp;mecra=basin&amp;kunye_goster=true&amp;madi=1202","BURSA KENT")</f>
        <v>BURSA KENT</v>
      </c>
      <c r="E34" s="3" t="str">
        <f>HYPERLINK("http://beta.interpress.com/BasinAyrintiGoster.aspx?IDS=iu8YuLughqXG6tY2bCZKFA%3D%3D&amp;lm=0&amp;madi=1202&amp;kayitsayisi=1","DEVLET BAKANI ÇAĞLAYAN: TEMENNİMİZ BAKÜ YLE VİZENİN KALDIRILMASI")</f>
        <v>DEVLET BAKANI ÇAĞLAYAN: TEMENNİMİZ BAKÜ YLE VİZENİN KALDIRILMASI</v>
      </c>
      <c r="F34" s="3">
        <v>5</v>
      </c>
      <c r="G34" s="3">
        <v>80</v>
      </c>
      <c r="H34" s="3">
        <v>1</v>
      </c>
      <c r="I34" s="3">
        <v>3000</v>
      </c>
      <c r="J34" s="3" t="s">
        <v>13</v>
      </c>
      <c r="K34" s="3" t="s">
        <v>19</v>
      </c>
      <c r="L34" s="3" t="s">
        <v>15</v>
      </c>
      <c r="M34" s="3" t="s">
        <v>20</v>
      </c>
    </row>
    <row r="35" spans="2:13" ht="12.75">
      <c r="B35" s="3">
        <v>31</v>
      </c>
      <c r="C35" s="4" t="s">
        <v>23</v>
      </c>
      <c r="D35" s="3" t="str">
        <f>HYPERLINK("http://beta.interpress.com/BasinAyrintiGoster.aspx?IDS=cc%2FisfvdZ4XG6tY2bCZKFA%3D%3D&amp;kayit_sayisi=1 &amp;mecra=basin&amp;kunye_goster=true&amp;madi=1202","YENİ DÖNEM")</f>
        <v>YENİ DÖNEM</v>
      </c>
      <c r="E35" s="3" t="str">
        <f>HYPERLINK("http://beta.interpress.com/BasinAyrintiGoster.aspx?IDS=cc%2FisfvdZ4XG6tY2bCZKFA%3D%3D&amp;lm=0&amp;madi=1202&amp;kayitsayisi=1","İHRACAT ARTIŞI YAVAŞ KALDI")</f>
        <v>İHRACAT ARTIŞI YAVAŞ KALDI</v>
      </c>
      <c r="F35" s="3">
        <v>5</v>
      </c>
      <c r="G35" s="3">
        <v>26</v>
      </c>
      <c r="H35" s="3">
        <v>1</v>
      </c>
      <c r="I35" s="3">
        <v>3500</v>
      </c>
      <c r="J35" s="3" t="s">
        <v>13</v>
      </c>
      <c r="K35" s="3" t="s">
        <v>22</v>
      </c>
      <c r="L35" s="3" t="s">
        <v>15</v>
      </c>
      <c r="M35" s="3" t="s">
        <v>16</v>
      </c>
    </row>
    <row r="36" spans="2:13" ht="12.75">
      <c r="B36" s="3">
        <v>32</v>
      </c>
      <c r="C36" s="4" t="s">
        <v>21</v>
      </c>
      <c r="D36" s="3" t="str">
        <f>HYPERLINK("http://beta.interpress.com/BasinAyrintiGoster.aspx?IDS=mJPtBs2NhvLG6tY2bCZKFA%3D%3D&amp;kayit_sayisi=1 &amp;mecra=basin&amp;kunye_goster=true&amp;madi=1202","AKŞAM")</f>
        <v>AKŞAM</v>
      </c>
      <c r="E36" s="3" t="str">
        <f>HYPERLINK("http://beta.interpress.com/BasinAyrintiGoster.aspx?IDS=mJPtBs2NhvLG6tY2bCZKFA%3D%3D&amp;lm=0&amp;madi=1202&amp;kayitsayisi=1","TÜRKİYEYİ CAMERON GİBİ GÖRMEYEN GÖZ DOKTORUNA GİTMELİ")</f>
        <v>TÜRKİYEYİ CAMERON GİBİ GÖRMEYEN GÖZ DOKTORUNA GİTMELİ</v>
      </c>
      <c r="F36" s="3">
        <v>7</v>
      </c>
      <c r="G36" s="3">
        <v>89</v>
      </c>
      <c r="H36" s="3">
        <v>1</v>
      </c>
      <c r="I36" s="3">
        <v>145265</v>
      </c>
      <c r="J36" s="3" t="s">
        <v>13</v>
      </c>
      <c r="K36" s="3" t="s">
        <v>14</v>
      </c>
      <c r="L36" s="3" t="s">
        <v>15</v>
      </c>
      <c r="M36" s="3" t="s">
        <v>16</v>
      </c>
    </row>
    <row r="37" spans="2:13" ht="12.75">
      <c r="B37" s="3">
        <v>33</v>
      </c>
      <c r="C37" s="4" t="s">
        <v>21</v>
      </c>
      <c r="D37" s="3" t="str">
        <f>HYPERLINK("http://beta.interpress.com/BasinAyrintiGoster.aspx?IDS=bSbBl1pXScPG6tY2bCZKFA%3D%3D&amp;kayit_sayisi=1 &amp;mecra=basin&amp;kunye_goster=true&amp;madi=1202","ANADOLUDA VAKİT")</f>
        <v>ANADOLUDA VAKİT</v>
      </c>
      <c r="E37" s="3" t="str">
        <f>HYPERLINK("http://beta.interpress.com/BasinAyrintiGoster.aspx?IDS=bSbBl1pXScPG6tY2bCZKFA%3D%3D&amp;lm=0&amp;madi=1202&amp;kayitsayisi=1","İHRACAT ROTAMIZ DOĞRU")</f>
        <v>İHRACAT ROTAMIZ DOĞRU</v>
      </c>
      <c r="F37" s="3">
        <v>4</v>
      </c>
      <c r="G37" s="3">
        <v>119</v>
      </c>
      <c r="H37" s="3">
        <v>1</v>
      </c>
      <c r="I37" s="3">
        <v>53882</v>
      </c>
      <c r="J37" s="3" t="s">
        <v>13</v>
      </c>
      <c r="K37" s="3" t="s">
        <v>14</v>
      </c>
      <c r="L37" s="3" t="s">
        <v>15</v>
      </c>
      <c r="M37" s="3" t="s">
        <v>16</v>
      </c>
    </row>
    <row r="38" spans="2:13" ht="12.75">
      <c r="B38" s="3">
        <v>34</v>
      </c>
      <c r="C38" s="4" t="s">
        <v>21</v>
      </c>
      <c r="D38" s="3" t="str">
        <f>HYPERLINK("http://beta.interpress.com/BasinAyrintiGoster.aspx?IDS=QXt5IYYOM3XG6tY2bCZKFA%3D%3D&amp;kayit_sayisi=1 &amp;mecra=basin&amp;kunye_goster=true&amp;madi=1202","ANADOLUDA VAKİT")</f>
        <v>ANADOLUDA VAKİT</v>
      </c>
      <c r="E38" s="3" t="str">
        <f>HYPERLINK("http://beta.interpress.com/BasinAyrintiGoster.aspx?IDS=QXt5IYYOM3XG6tY2bCZKFA%3D%3D&amp;lm=0&amp;madi=1202&amp;kayitsayisi=1","PAZARLARINI KAYBETMEKTEN KORKANLAR EKSEN KAYMASINI ORTAYA ATIYORLAR")</f>
        <v>PAZARLARINI KAYBETMEKTEN KORKANLAR EKSEN KAYMASINI ORTAYA ATIYORLAR</v>
      </c>
      <c r="F38" s="3">
        <v>5</v>
      </c>
      <c r="G38" s="3">
        <v>59</v>
      </c>
      <c r="H38" s="3">
        <v>1</v>
      </c>
      <c r="I38" s="3">
        <v>53882</v>
      </c>
      <c r="J38" s="3" t="s">
        <v>13</v>
      </c>
      <c r="K38" s="3" t="s">
        <v>14</v>
      </c>
      <c r="L38" s="3" t="s">
        <v>15</v>
      </c>
      <c r="M38" s="3" t="s">
        <v>16</v>
      </c>
    </row>
    <row r="39" spans="2:13" ht="12.75">
      <c r="B39" s="3">
        <v>35</v>
      </c>
      <c r="C39" s="4" t="s">
        <v>21</v>
      </c>
      <c r="D39" s="3" t="str">
        <f>HYPERLINK("http://beta.interpress.com/BasinAyrintiGoster.aspx?IDS=KC%2FzMN%2FGpl%2FG6tY2bCZKFA%3D%3D&amp;kayit_sayisi=1 &amp;mecra=basin&amp;kunye_goster=true&amp;madi=1202","DÜNYA")</f>
        <v>DÜNYA</v>
      </c>
      <c r="E39" s="3" t="str">
        <f>HYPERLINK("http://beta.interpress.com/BasinAyrintiGoster.aspx?IDS=KC%2FzMN%2FGpl%2FG6tY2bCZKFA%3D%3D&amp;lm=0&amp;madi=1202&amp;kayitsayisi=1","TÜRKİYE İLE SURİYE TİCARETİ 2.2 MİLYAR DOLARA KOŞUYOR")</f>
        <v>TÜRKİYE İLE SURİYE TİCARETİ 2.2 MİLYAR DOLARA KOŞUYOR</v>
      </c>
      <c r="F39" s="3">
        <v>1</v>
      </c>
      <c r="G39" s="3">
        <v>246</v>
      </c>
      <c r="H39" s="3">
        <v>2</v>
      </c>
      <c r="I39" s="3">
        <v>55500</v>
      </c>
      <c r="J39" s="3" t="s">
        <v>13</v>
      </c>
      <c r="K39" s="3" t="s">
        <v>14</v>
      </c>
      <c r="L39" s="3" t="s">
        <v>15</v>
      </c>
      <c r="M39" s="3" t="s">
        <v>17</v>
      </c>
    </row>
    <row r="40" spans="2:13" ht="12.75">
      <c r="B40" s="3">
        <v>36</v>
      </c>
      <c r="C40" s="4" t="s">
        <v>21</v>
      </c>
      <c r="D40" s="3" t="str">
        <f>HYPERLINK("http://beta.interpress.com/BasinAyrintiGoster.aspx?IDS=uM0n27deRUbG6tY2bCZKFA%3D%3D&amp;kayit_sayisi=1 &amp;mecra=basin&amp;kunye_goster=true&amp;madi=1202","HABERTÜRK EKONOMİ")</f>
        <v>HABERTÜRK EKONOMİ</v>
      </c>
      <c r="E40" s="3" t="str">
        <f>HYPERLINK("http://beta.interpress.com/BasinAyrintiGoster.aspx?IDS=uM0n27deRUbG6tY2bCZKFA%3D%3D&amp;lm=0&amp;madi=1202&amp;kayitsayisi=1","'AFRİKA VE ORTADOĞU'YA İHRACAT YAPMASA MIYDIK'")</f>
        <v>'AFRİKA VE ORTADOĞU'YA İHRACAT YAPMASA MIYDIK'</v>
      </c>
      <c r="F40" s="3">
        <v>3</v>
      </c>
      <c r="G40" s="3">
        <v>198</v>
      </c>
      <c r="H40" s="3">
        <v>1</v>
      </c>
      <c r="I40" s="3">
        <v>100000</v>
      </c>
      <c r="J40" s="3" t="s">
        <v>18</v>
      </c>
      <c r="K40" s="3" t="s">
        <v>14</v>
      </c>
      <c r="L40" s="3" t="s">
        <v>15</v>
      </c>
      <c r="M40" s="3" t="s">
        <v>16</v>
      </c>
    </row>
    <row r="41" spans="2:13" ht="12.75">
      <c r="B41" s="3">
        <v>37</v>
      </c>
      <c r="C41" s="4" t="s">
        <v>21</v>
      </c>
      <c r="D41" s="3" t="str">
        <f>HYPERLINK("http://beta.interpress.com/BasinAyrintiGoster.aspx?IDS=7e8enGo8RKrG6tY2bCZKFA%3D%3D&amp;kayit_sayisi=1 &amp;mecra=basin&amp;kunye_goster=true&amp;madi=1202","HÜRSES")</f>
        <v>HÜRSES</v>
      </c>
      <c r="E41" s="3" t="str">
        <f>HYPERLINK("http://beta.interpress.com/BasinAyrintiGoster.aspx?IDS=7e8enGo8RKrG6tY2bCZKFA%3D%3D&amp;lm=0&amp;madi=1202&amp;kayitsayisi=1","BU KEZ İHRACATIN EKSENİ TARTIŞILIYOR")</f>
        <v>BU KEZ İHRACATIN EKSENİ TARTIŞILIYOR</v>
      </c>
      <c r="F41" s="3">
        <v>1</v>
      </c>
      <c r="G41" s="3">
        <v>129</v>
      </c>
      <c r="H41" s="3">
        <v>1</v>
      </c>
      <c r="I41" s="3">
        <v>2161</v>
      </c>
      <c r="J41" s="3" t="s">
        <v>13</v>
      </c>
      <c r="K41" s="3" t="s">
        <v>14</v>
      </c>
      <c r="L41" s="3" t="s">
        <v>15</v>
      </c>
      <c r="M41" s="3" t="s">
        <v>17</v>
      </c>
    </row>
    <row r="42" spans="2:13" ht="12.75">
      <c r="B42" s="3">
        <v>38</v>
      </c>
      <c r="C42" s="4" t="s">
        <v>21</v>
      </c>
      <c r="D42" s="3" t="str">
        <f>HYPERLINK("http://beta.interpress.com/BasinAyrintiGoster.aspx?IDS=qTGA2wkB9UfG6tY2bCZKFA%3D%3D&amp;kayit_sayisi=1 &amp;mecra=basin&amp;kunye_goster=true&amp;madi=1202","MİLLİYET")</f>
        <v>MİLLİYET</v>
      </c>
      <c r="E42" s="3" t="str">
        <f>HYPERLINK("http://beta.interpress.com/BasinAyrintiGoster.aspx?IDS=qTGA2wkB9UfG6tY2bCZKFA%3D%3D&amp;lm=0&amp;madi=1202&amp;kayitsayisi=1","'EKSEN KAYMADI YÖRÜNGE GENİŞLEDİ'")</f>
        <v>'EKSEN KAYMADI YÖRÜNGE GENİŞLEDİ'</v>
      </c>
      <c r="F42" s="3">
        <v>12</v>
      </c>
      <c r="G42" s="3">
        <v>61</v>
      </c>
      <c r="H42" s="3">
        <v>1</v>
      </c>
      <c r="I42" s="3">
        <v>178453</v>
      </c>
      <c r="J42" s="3" t="s">
        <v>13</v>
      </c>
      <c r="K42" s="3" t="s">
        <v>14</v>
      </c>
      <c r="L42" s="3" t="s">
        <v>15</v>
      </c>
      <c r="M42" s="3" t="s">
        <v>16</v>
      </c>
    </row>
    <row r="43" spans="2:13" ht="12.75">
      <c r="B43" s="3">
        <v>39</v>
      </c>
      <c r="C43" s="4" t="s">
        <v>21</v>
      </c>
      <c r="D43" s="3" t="str">
        <f>HYPERLINK("http://beta.interpress.com/BasinAyrintiGoster.aspx?IDS=AUIAVixJ2yLG6tY2bCZKFA%3D%3D&amp;kayit_sayisi=1 &amp;mecra=basin&amp;kunye_goster=true&amp;madi=1202","RADİKAL")</f>
        <v>RADİKAL</v>
      </c>
      <c r="E43" s="3" t="str">
        <f>HYPERLINK("http://beta.interpress.com/BasinAyrintiGoster.aspx?IDS=AUIAVixJ2yLG6tY2bCZKFA%3D%3D&amp;lm=0&amp;madi=1202&amp;kayitsayisi=1","TİM: TÜRKİYE İHRACATTA EKSEN KAYMASI DEĞİL, YÖRÜNGE GENİŞLEMESİ YAŞADI")</f>
        <v>TİM: TÜRKİYE İHRACATTA EKSEN KAYMASI DEĞİL, YÖRÜNGE GENİŞLEMESİ YAŞADI</v>
      </c>
      <c r="F43" s="3">
        <v>8</v>
      </c>
      <c r="G43" s="3">
        <v>232</v>
      </c>
      <c r="H43" s="3">
        <v>1</v>
      </c>
      <c r="I43" s="3">
        <v>38855</v>
      </c>
      <c r="J43" s="3" t="s">
        <v>13</v>
      </c>
      <c r="K43" s="3" t="s">
        <v>14</v>
      </c>
      <c r="L43" s="3" t="s">
        <v>15</v>
      </c>
      <c r="M43" s="3" t="s">
        <v>16</v>
      </c>
    </row>
    <row r="44" spans="2:13" ht="12.75">
      <c r="B44" s="3">
        <v>40</v>
      </c>
      <c r="C44" s="4" t="s">
        <v>21</v>
      </c>
      <c r="D44" s="3" t="str">
        <f>HYPERLINK("http://beta.interpress.com/BasinAyrintiGoster.aspx?IDS=WH0z67%2B%2FttDG6tY2bCZKFA%3D%3D&amp;kayit_sayisi=1 &amp;mecra=basin&amp;kunye_goster=true&amp;madi=1202","REFERANS")</f>
        <v>REFERANS</v>
      </c>
      <c r="E44" s="3" t="str">
        <f>HYPERLINK("http://beta.interpress.com/BasinAyrintiGoster.aspx?IDS=WH0z67%2B%2FttDG6tY2bCZKFA%3D%3D&amp;lm=0&amp;madi=1202&amp;kayitsayisi=1","SEVDA YÜZBAŞIOĞLU")</f>
        <v>SEVDA YÜZBAŞIOĞLU</v>
      </c>
      <c r="F44" s="3">
        <v>1</v>
      </c>
      <c r="G44" s="3">
        <v>274</v>
      </c>
      <c r="H44" s="3">
        <v>2</v>
      </c>
      <c r="I44" s="3">
        <v>11632</v>
      </c>
      <c r="J44" s="3" t="s">
        <v>13</v>
      </c>
      <c r="K44" s="3" t="s">
        <v>14</v>
      </c>
      <c r="L44" s="3" t="s">
        <v>15</v>
      </c>
      <c r="M44" s="3" t="s">
        <v>17</v>
      </c>
    </row>
    <row r="45" spans="2:13" ht="12.75">
      <c r="B45" s="3">
        <v>41</v>
      </c>
      <c r="C45" s="4" t="s">
        <v>21</v>
      </c>
      <c r="D45" s="3" t="str">
        <f>HYPERLINK("http://beta.interpress.com/BasinAyrintiGoster.aspx?IDS=YSzo4QARz3jG6tY2bCZKFA%3D%3D&amp;kayit_sayisi=1 &amp;mecra=basin&amp;kunye_goster=true&amp;madi=1202","STAR")</f>
        <v>STAR</v>
      </c>
      <c r="E45" s="3" t="str">
        <f>HYPERLINK("http://beta.interpress.com/BasinAyrintiGoster.aspx?IDS=YSzo4QARz3jG6tY2bCZKFA%3D%3D&amp;lm=0&amp;madi=1202&amp;kayitsayisi=1","ÇAĞLAYAN GÖZLÜK TAVSİYE ETTİ 'İNADINA SURİYE' DEDİ")</f>
        <v>ÇAĞLAYAN GÖZLÜK TAVSİYE ETTİ 'İNADINA SURİYE' DEDİ</v>
      </c>
      <c r="F45" s="3">
        <v>7</v>
      </c>
      <c r="G45" s="3">
        <v>191</v>
      </c>
      <c r="H45" s="3">
        <v>1</v>
      </c>
      <c r="I45" s="3">
        <v>107221</v>
      </c>
      <c r="J45" s="3" t="s">
        <v>13</v>
      </c>
      <c r="K45" s="3" t="s">
        <v>14</v>
      </c>
      <c r="L45" s="3" t="s">
        <v>15</v>
      </c>
      <c r="M45" s="3" t="s">
        <v>16</v>
      </c>
    </row>
    <row r="46" spans="2:13" ht="12.75">
      <c r="B46" s="3">
        <v>42</v>
      </c>
      <c r="C46" s="4" t="s">
        <v>21</v>
      </c>
      <c r="D46" s="3" t="str">
        <f>HYPERLINK("http://beta.interpress.com/BasinAyrintiGoster.aspx?IDS=AcFS%2Fhtj2ezG6tY2bCZKFA%3D%3D&amp;kayit_sayisi=1 &amp;mecra=basin&amp;kunye_goster=true&amp;madi=1202","TARAF")</f>
        <v>TARAF</v>
      </c>
      <c r="E46" s="3" t="str">
        <f>HYPERLINK("http://beta.interpress.com/BasinAyrintiGoster.aspx?IDS=AcFS%2Fhtj2ezG6tY2bCZKFA%3D%3D&amp;lm=0&amp;madi=1202&amp;kayitsayisi=1","'EKSEN' TARTIŞMASI İHRACATA KAYDI")</f>
        <v>'EKSEN' TARTIŞMASI İHRACATA KAYDI</v>
      </c>
      <c r="F46" s="3">
        <v>7</v>
      </c>
      <c r="G46" s="3">
        <v>51</v>
      </c>
      <c r="H46" s="3">
        <v>1</v>
      </c>
      <c r="I46" s="3">
        <v>53554</v>
      </c>
      <c r="J46" s="3" t="s">
        <v>13</v>
      </c>
      <c r="K46" s="3" t="s">
        <v>14</v>
      </c>
      <c r="L46" s="3" t="s">
        <v>15</v>
      </c>
      <c r="M46" s="3" t="s">
        <v>16</v>
      </c>
    </row>
    <row r="47" spans="2:13" ht="12.75">
      <c r="B47" s="3">
        <v>43</v>
      </c>
      <c r="C47" s="4" t="s">
        <v>21</v>
      </c>
      <c r="D47" s="3" t="str">
        <f>HYPERLINK("http://beta.interpress.com/BasinAyrintiGoster.aspx?IDS=s8P2yqN5k%2FrG6tY2bCZKFA%3D%3D&amp;kayit_sayisi=1 &amp;mecra=basin&amp;kunye_goster=true&amp;madi=1202","TİCARET")</f>
        <v>TİCARET</v>
      </c>
      <c r="E47" s="3" t="str">
        <f>HYPERLINK("http://beta.interpress.com/BasinAyrintiGoster.aspx?IDS=s8P2yqN5k%2FrG6tY2bCZKFA%3D%3D&amp;lm=0&amp;madi=1202&amp;kayitsayisi=1","TİCARET HACMİNDE HEDEF 2.2 MİLYAR DOLAR")</f>
        <v>TİCARET HACMİNDE HEDEF 2.2 MİLYAR DOLAR</v>
      </c>
      <c r="F47" s="3">
        <v>3</v>
      </c>
      <c r="G47" s="3">
        <v>105</v>
      </c>
      <c r="H47" s="3">
        <v>1</v>
      </c>
      <c r="I47" s="3">
        <v>24790</v>
      </c>
      <c r="J47" s="3" t="s">
        <v>13</v>
      </c>
      <c r="K47" s="3" t="s">
        <v>22</v>
      </c>
      <c r="L47" s="3" t="s">
        <v>15</v>
      </c>
      <c r="M47" s="3" t="s">
        <v>17</v>
      </c>
    </row>
    <row r="48" spans="2:13" ht="12.75">
      <c r="B48" s="3">
        <v>44</v>
      </c>
      <c r="C48" s="4" t="s">
        <v>21</v>
      </c>
      <c r="D48" s="3" t="str">
        <f>HYPERLINK("http://beta.interpress.com/BasinAyrintiGoster.aspx?IDS=ZyTr3VZZILjG6tY2bCZKFA%3D%3D&amp;kayit_sayisi=1 &amp;mecra=basin&amp;kunye_goster=true&amp;madi=1202","TİCARET")</f>
        <v>TİCARET</v>
      </c>
      <c r="E48" s="3" t="str">
        <f>HYPERLINK("http://beta.interpress.com/BasinAyrintiGoster.aspx?IDS=ZyTr3VZZILjG6tY2bCZKFA%3D%3D&amp;lm=0&amp;madi=1202&amp;kayitsayisi=1","TİM: İHRACAT KONUSUNDA TÜRKİYE OLARAK DOĞRU YOLDAYIZ")</f>
        <v>TİM: İHRACAT KONUSUNDA TÜRKİYE OLARAK DOĞRU YOLDAYIZ</v>
      </c>
      <c r="F48" s="3">
        <v>3</v>
      </c>
      <c r="G48" s="3">
        <v>57</v>
      </c>
      <c r="H48" s="3">
        <v>1</v>
      </c>
      <c r="I48" s="3">
        <v>24790</v>
      </c>
      <c r="J48" s="3" t="s">
        <v>13</v>
      </c>
      <c r="K48" s="3" t="s">
        <v>22</v>
      </c>
      <c r="L48" s="3" t="s">
        <v>15</v>
      </c>
      <c r="M48" s="3" t="s">
        <v>17</v>
      </c>
    </row>
    <row r="49" spans="2:13" ht="12.75">
      <c r="B49" s="3">
        <v>45</v>
      </c>
      <c r="C49" s="4" t="s">
        <v>21</v>
      </c>
      <c r="D49" s="3" t="str">
        <f>HYPERLINK("http://beta.interpress.com/BasinAyrintiGoster.aspx?IDS=zlPG1qr8mRTG6tY2bCZKFA%3D%3D&amp;kayit_sayisi=1 &amp;mecra=basin&amp;kunye_goster=true&amp;madi=1202","VATAN")</f>
        <v>VATAN</v>
      </c>
      <c r="E49" s="3" t="str">
        <f>HYPERLINK("http://beta.interpress.com/BasinAyrintiGoster.aspx?IDS=zlPG1qr8mRTG6tY2bCZKFA%3D%3D&amp;lm=0&amp;madi=1202&amp;kayitsayisi=1","ÎŞ BANKASI ŞAM'DA TEMSİLCİLİK İÇİN İZİN ALDI")</f>
        <v>ÎŞ BANKASI ŞAM'DA TEMSİLCİLİK İÇİN İZİN ALDI</v>
      </c>
      <c r="F49" s="3">
        <v>11</v>
      </c>
      <c r="G49" s="3">
        <v>59</v>
      </c>
      <c r="H49" s="3">
        <v>1</v>
      </c>
      <c r="I49" s="3">
        <v>156189</v>
      </c>
      <c r="J49" s="3" t="s">
        <v>13</v>
      </c>
      <c r="K49" s="3" t="s">
        <v>14</v>
      </c>
      <c r="L49" s="3" t="s">
        <v>15</v>
      </c>
      <c r="M49" s="3" t="s">
        <v>16</v>
      </c>
    </row>
    <row r="50" spans="2:13" ht="12.75">
      <c r="B50" s="3">
        <v>46</v>
      </c>
      <c r="C50" s="4" t="s">
        <v>21</v>
      </c>
      <c r="D50" s="3" t="str">
        <f>HYPERLINK("http://beta.interpress.com/BasinAyrintiGoster.aspx?IDS=kQWS3qT1zELG6tY2bCZKFA%3D%3D&amp;kayit_sayisi=1 &amp;mecra=basin&amp;kunye_goster=true&amp;madi=1202","TODAYS ZAMAN")</f>
        <v>TODAYS ZAMAN</v>
      </c>
      <c r="E50" s="3" t="str">
        <f>HYPERLINK("http://beta.interpress.com/BasinAyrintiGoster.aspx?IDS=kQWS3qT1zELG6tY2bCZKFA%3D%3D&amp;lm=0&amp;madi=1202&amp;kayitsayisi=1","'AXİS SHİFT RUMORS REFLECT DİSTURBANCE OVER TURKEY'S ENTRY İNTO NEW MARKETS'")</f>
        <v>'AXİS SHİFT RUMORS REFLECT DİSTURBANCE OVER TURKEY'S ENTRY İNTO NEW MARKETS'</v>
      </c>
      <c r="F50" s="3">
        <v>7</v>
      </c>
      <c r="G50" s="3">
        <v>201</v>
      </c>
      <c r="H50" s="3">
        <v>1</v>
      </c>
      <c r="I50" s="3">
        <v>5371</v>
      </c>
      <c r="J50" s="3" t="s">
        <v>13</v>
      </c>
      <c r="K50" s="3" t="s">
        <v>14</v>
      </c>
      <c r="L50" s="3" t="s">
        <v>15</v>
      </c>
      <c r="M50" s="3" t="s">
        <v>16</v>
      </c>
    </row>
    <row r="51" spans="2:13" ht="12.75">
      <c r="B51" s="3">
        <v>47</v>
      </c>
      <c r="C51" s="4" t="s">
        <v>21</v>
      </c>
      <c r="D51" s="3" t="str">
        <f>HYPERLINK("http://beta.interpress.com/BasinAyrintiGoster.aspx?IDS=ay%2BrZAxzakTG6tY2bCZKFA%3D%3D&amp;kayit_sayisi=1 &amp;mecra=basin&amp;kunye_goster=true&amp;madi=1202","MEYDAN  BURSA")</f>
        <v>MEYDAN  BURSA</v>
      </c>
      <c r="E51" s="3" t="str">
        <f>HYPERLINK("http://beta.interpress.com/BasinAyrintiGoster.aspx?IDS=ay%2BrZAxzakTG6tY2bCZKFA%3D%3D&amp;lm=0&amp;madi=1202&amp;kayitsayisi=1","DIŞ AÇIK 6 AYDA İKİYE KATLANDI")</f>
        <v>DIŞ AÇIK 6 AYDA İKİYE KATLANDI</v>
      </c>
      <c r="F51" s="3">
        <v>5</v>
      </c>
      <c r="G51" s="3">
        <v>214</v>
      </c>
      <c r="H51" s="3">
        <v>1</v>
      </c>
      <c r="I51" s="3">
        <v>2500</v>
      </c>
      <c r="J51" s="3" t="s">
        <v>13</v>
      </c>
      <c r="K51" s="3" t="s">
        <v>22</v>
      </c>
      <c r="L51" s="3" t="s">
        <v>15</v>
      </c>
      <c r="M51" s="3" t="s">
        <v>16</v>
      </c>
    </row>
    <row r="52" spans="2:13" ht="12.75">
      <c r="B52" s="3">
        <v>48</v>
      </c>
      <c r="C52" s="4" t="s">
        <v>21</v>
      </c>
      <c r="D52" s="3" t="str">
        <f>HYPERLINK("http://beta.interpress.com/BasinAyrintiGoster.aspx?IDS=LEUsUNDnA13G6tY2bCZKFA%3D%3D&amp;kayit_sayisi=1 &amp;mecra=basin&amp;kunye_goster=true&amp;madi=1202","YENİ DÖNEM")</f>
        <v>YENİ DÖNEM</v>
      </c>
      <c r="E52" s="3" t="str">
        <f>HYPERLINK("http://beta.interpress.com/BasinAyrintiGoster.aspx?IDS=LEUsUNDnA13G6tY2bCZKFA%3D%3D&amp;lm=0&amp;madi=1202&amp;kayitsayisi=1","EKSEN KAYMADI, DOĞRU YOLDAYIZ")</f>
        <v>EKSEN KAYMADI, DOĞRU YOLDAYIZ</v>
      </c>
      <c r="F52" s="3">
        <v>5</v>
      </c>
      <c r="G52" s="3">
        <v>63</v>
      </c>
      <c r="H52" s="3">
        <v>1</v>
      </c>
      <c r="I52" s="3">
        <v>3500</v>
      </c>
      <c r="J52" s="3" t="s">
        <v>13</v>
      </c>
      <c r="K52" s="3" t="s">
        <v>22</v>
      </c>
      <c r="L52" s="3" t="s">
        <v>15</v>
      </c>
      <c r="M52" s="3" t="s">
        <v>16</v>
      </c>
    </row>
    <row r="53" spans="2:13" ht="12.75">
      <c r="B53" s="3">
        <v>49</v>
      </c>
      <c r="C53" s="4" t="s">
        <v>21</v>
      </c>
      <c r="D53" s="3" t="str">
        <f>HYPERLINK("http://beta.interpress.com/BasinAyrintiGoster.aspx?IDS=kyq8d%2B55E2jG6tY2bCZKFA%3D%3D&amp;kayit_sayisi=1 &amp;mecra=basin&amp;kunye_goster=true&amp;madi=1202","YENİ GÜN")</f>
        <v>YENİ GÜN</v>
      </c>
      <c r="E53" s="3" t="str">
        <f>HYPERLINK("http://beta.interpress.com/BasinAyrintiGoster.aspx?IDS=kyq8d%2B55E2jG6tY2bCZKFA%3D%3D&amp;lm=0&amp;madi=1202&amp;kayitsayisi=1","ÇAĞLAYAN, 'İŞ BANKASI ŞAM'DA TEMSİLCİLİK AÇMAK İÇİN BDDK'DAN İZİN ALDI''")</f>
        <v>ÇAĞLAYAN, 'İŞ BANKASI ŞAM'DA TEMSİLCİLİK AÇMAK İÇİN BDDK'DAN İZİN ALDI''</v>
      </c>
      <c r="F53" s="3">
        <v>3</v>
      </c>
      <c r="G53" s="3">
        <v>80</v>
      </c>
      <c r="H53" s="3">
        <v>1</v>
      </c>
      <c r="I53" s="3">
        <v>1250</v>
      </c>
      <c r="J53" s="3" t="s">
        <v>13</v>
      </c>
      <c r="K53" s="3" t="s">
        <v>22</v>
      </c>
      <c r="L53" s="3" t="s">
        <v>15</v>
      </c>
      <c r="M53" s="3" t="s">
        <v>16</v>
      </c>
    </row>
    <row r="54" spans="2:13" ht="12.75">
      <c r="B54" s="3">
        <v>50</v>
      </c>
      <c r="C54" s="4" t="s">
        <v>23</v>
      </c>
      <c r="D54" s="3" t="str">
        <f>HYPERLINK("http://beta.interpress.com/BasinAyrintiGoster.aspx?IDS=O1yysbrCzDvG6tY2bCZKFA%3D%3D&amp;kayit_sayisi=1 &amp;mecra=basin&amp;kunye_goster=true&amp;madi=1202","5.GÜN")</f>
        <v>5.GÜN</v>
      </c>
      <c r="E54" s="3" t="str">
        <f>HYPERLINK("http://beta.interpress.com/BasinAyrintiGoster.aspx?IDS=O1yysbrCzDvG6tY2bCZKFA%3D%3D&amp;lm=0&amp;madi=1202&amp;kayitsayisi=1","'KAYMA YOK,YÖRÜNGE GENİŞLİYOR")</f>
        <v>'KAYMA YOK,YÖRÜNGE GENİŞLİYOR</v>
      </c>
      <c r="F54" s="3">
        <v>2</v>
      </c>
      <c r="G54" s="3">
        <v>48</v>
      </c>
      <c r="H54" s="3">
        <v>1</v>
      </c>
      <c r="I54" s="3">
        <v>1</v>
      </c>
      <c r="J54" s="3" t="s">
        <v>13</v>
      </c>
      <c r="K54" s="3" t="s">
        <v>14</v>
      </c>
      <c r="L54" s="3" t="s">
        <v>24</v>
      </c>
      <c r="M54" s="3" t="s">
        <v>16</v>
      </c>
    </row>
    <row r="55" spans="2:13" ht="12.75">
      <c r="B55" s="3">
        <v>51</v>
      </c>
      <c r="C55" s="4" t="s">
        <v>25</v>
      </c>
      <c r="D55" s="3" t="str">
        <f>HYPERLINK("http://beta.interpress.com/BasinAyrintiGoster.aspx?IDS=TjpceWK3Op7G6tY2bCZKFA%3D%3D&amp;kayit_sayisi=1 &amp;mecra=basin&amp;kunye_goster=true&amp;madi=1202","DÜNYA")</f>
        <v>DÜNYA</v>
      </c>
      <c r="E55" s="3" t="str">
        <f>HYPERLINK("http://beta.interpress.com/BasinAyrintiGoster.aspx?IDS=TjpceWK3Op7G6tY2bCZKFA%3D%3D&amp;lm=0&amp;madi=1202&amp;kayitsayisi=1","AB YE İHRACATTA SORUN ŞİMDİ BAŞLIYOR")</f>
        <v>AB YE İHRACATTA SORUN ŞİMDİ BAŞLIYOR</v>
      </c>
      <c r="F55" s="3">
        <v>1</v>
      </c>
      <c r="G55" s="3">
        <v>201</v>
      </c>
      <c r="H55" s="3">
        <v>2</v>
      </c>
      <c r="I55" s="3">
        <v>55500</v>
      </c>
      <c r="J55" s="3" t="s">
        <v>13</v>
      </c>
      <c r="K55" s="3" t="s">
        <v>14</v>
      </c>
      <c r="L55" s="3" t="s">
        <v>15</v>
      </c>
      <c r="M55" s="3" t="s">
        <v>17</v>
      </c>
    </row>
    <row r="56" spans="2:13" ht="12.75">
      <c r="B56" s="3">
        <v>52</v>
      </c>
      <c r="C56" s="4" t="s">
        <v>25</v>
      </c>
      <c r="D56" s="3" t="str">
        <f>HYPERLINK("http://beta.interpress.com/BasinAyrintiGoster.aspx?IDS=DGxdhF1GyyHG6tY2bCZKFA%3D%3D&amp;kayit_sayisi=1 &amp;mecra=basin&amp;kunye_goster=true&amp;madi=1202","DÜNYA")</f>
        <v>DÜNYA</v>
      </c>
      <c r="E56" s="3" t="str">
        <f>HYPERLINK("http://beta.interpress.com/BasinAyrintiGoster.aspx?IDS=DGxdhF1GyyHG6tY2bCZKFA%3D%3D&amp;lm=0&amp;madi=1202&amp;kayitsayisi=1","MURAT YÜLEK")</f>
        <v>MURAT YÜLEK</v>
      </c>
      <c r="F56" s="3">
        <v>6</v>
      </c>
      <c r="G56" s="3">
        <v>94</v>
      </c>
      <c r="H56" s="3">
        <v>1</v>
      </c>
      <c r="I56" s="3">
        <v>55500</v>
      </c>
      <c r="J56" s="3" t="s">
        <v>13</v>
      </c>
      <c r="K56" s="3" t="s">
        <v>14</v>
      </c>
      <c r="L56" s="3" t="s">
        <v>15</v>
      </c>
      <c r="M56" s="3" t="s">
        <v>17</v>
      </c>
    </row>
    <row r="57" spans="2:13" ht="12.75">
      <c r="B57" s="3">
        <v>53</v>
      </c>
      <c r="C57" s="4" t="s">
        <v>25</v>
      </c>
      <c r="D57" s="3" t="str">
        <f>HYPERLINK("http://beta.interpress.com/BasinAyrintiGoster.aspx?IDS=nBQdXVx5uXDG6tY2bCZKFA%3D%3D&amp;kayit_sayisi=1 &amp;mecra=basin&amp;kunye_goster=true&amp;madi=1202","HÜRRİYET")</f>
        <v>HÜRRİYET</v>
      </c>
      <c r="E57" s="3" t="str">
        <f>HYPERLINK("http://beta.interpress.com/BasinAyrintiGoster.aspx?IDS=nBQdXVx5uXDG6tY2bCZKFA%3D%3D&amp;lm=0&amp;madi=1202&amp;kayitsayisi=1","ERDAL SAĞLAM")</f>
        <v>ERDAL SAĞLAM</v>
      </c>
      <c r="F57" s="3">
        <v>9</v>
      </c>
      <c r="G57" s="3">
        <v>86</v>
      </c>
      <c r="H57" s="3">
        <v>1</v>
      </c>
      <c r="I57" s="3">
        <v>482107</v>
      </c>
      <c r="J57" s="3" t="s">
        <v>13</v>
      </c>
      <c r="K57" s="3" t="s">
        <v>14</v>
      </c>
      <c r="L57" s="3" t="s">
        <v>15</v>
      </c>
      <c r="M57" s="3" t="s">
        <v>16</v>
      </c>
    </row>
    <row r="58" spans="2:13" ht="12.75">
      <c r="B58" s="3">
        <v>54</v>
      </c>
      <c r="C58" s="4" t="s">
        <v>25</v>
      </c>
      <c r="D58" s="3" t="str">
        <f>HYPERLINK("http://beta.interpress.com/BasinAyrintiGoster.aspx?IDS=Bt%2BZfbbtqHPG6tY2bCZKFA%3D%3D&amp;kayit_sayisi=1 &amp;mecra=basin&amp;kunye_goster=true&amp;madi=1202","REFERANS")</f>
        <v>REFERANS</v>
      </c>
      <c r="E58" s="3" t="str">
        <f>HYPERLINK("http://beta.interpress.com/BasinAyrintiGoster.aspx?IDS=Bt%2BZfbbtqHPG6tY2bCZKFA%3D%3D&amp;lm=0&amp;madi=1202&amp;kayitsayisi=1","ŞEVKET SÜREK")</f>
        <v>ŞEVKET SÜREK</v>
      </c>
      <c r="F58" s="3">
        <v>15</v>
      </c>
      <c r="G58" s="3">
        <v>146</v>
      </c>
      <c r="H58" s="3">
        <v>1</v>
      </c>
      <c r="I58" s="3">
        <v>11632</v>
      </c>
      <c r="J58" s="3" t="s">
        <v>13</v>
      </c>
      <c r="K58" s="3" t="s">
        <v>14</v>
      </c>
      <c r="L58" s="3" t="s">
        <v>15</v>
      </c>
      <c r="M58" s="3" t="s">
        <v>17</v>
      </c>
    </row>
    <row r="59" spans="2:13" ht="12.75">
      <c r="B59" s="3">
        <v>55</v>
      </c>
      <c r="C59" s="4" t="s">
        <v>25</v>
      </c>
      <c r="D59" s="3" t="str">
        <f>HYPERLINK("http://beta.interpress.com/BasinAyrintiGoster.aspx?IDS=thetDK%2Bx6crG6tY2bCZKFA%3D%3D&amp;kayit_sayisi=1 &amp;mecra=basin&amp;kunye_goster=true&amp;madi=1202","SON-AN")</f>
        <v>SON-AN</v>
      </c>
      <c r="E59" s="3" t="str">
        <f>HYPERLINK("http://beta.interpress.com/BasinAyrintiGoster.aspx?IDS=thetDK%2Bx6crG6tY2bCZKFA%3D%3D&amp;lm=0&amp;madi=1202&amp;kayitsayisi=1","TİM: DIŞ TİCARETTE EKSEN KAYMASI YOK, YÖRÜNGE GENİŞLEMESİ VAR...")</f>
        <v>TİM: DIŞ TİCARETTE EKSEN KAYMASI YOK, YÖRÜNGE GENİŞLEMESİ VAR...</v>
      </c>
      <c r="F59" s="3">
        <v>6</v>
      </c>
      <c r="G59" s="3">
        <v>139</v>
      </c>
      <c r="H59" s="3">
        <v>1</v>
      </c>
      <c r="I59" s="3">
        <v>7500</v>
      </c>
      <c r="J59" s="3" t="s">
        <v>13</v>
      </c>
      <c r="K59" s="3" t="s">
        <v>22</v>
      </c>
      <c r="L59" s="3" t="s">
        <v>15</v>
      </c>
      <c r="M59" s="3" t="s">
        <v>16</v>
      </c>
    </row>
    <row r="60" spans="2:13" ht="12.75">
      <c r="B60" s="3">
        <v>56</v>
      </c>
      <c r="C60" s="4" t="s">
        <v>25</v>
      </c>
      <c r="D60" s="3" t="str">
        <f>HYPERLINK("http://beta.interpress.com/BasinAyrintiGoster.aspx?IDS=5NbCn5WUeKvG6tY2bCZKFA%3D%3D&amp;kayit_sayisi=1 &amp;mecra=basin&amp;kunye_goster=true&amp;madi=1202","YENİ NESİL")</f>
        <v>YENİ NESİL</v>
      </c>
      <c r="E60" s="3" t="str">
        <f>HYPERLINK("http://beta.interpress.com/BasinAyrintiGoster.aspx?IDS=5NbCn5WUeKvG6tY2bCZKFA%3D%3D&amp;lm=0&amp;madi=1202&amp;kayitsayisi=1","BU KEZ, İHRACATIN")</f>
        <v>BU KEZ, İHRACATIN</v>
      </c>
      <c r="F60" s="3">
        <v>1</v>
      </c>
      <c r="G60" s="3">
        <v>148</v>
      </c>
      <c r="H60" s="3">
        <v>1</v>
      </c>
      <c r="I60" s="3">
        <v>12000</v>
      </c>
      <c r="J60" s="3" t="s">
        <v>13</v>
      </c>
      <c r="K60" s="3" t="s">
        <v>22</v>
      </c>
      <c r="L60" s="3" t="s">
        <v>15</v>
      </c>
      <c r="M60" s="3" t="s">
        <v>16</v>
      </c>
    </row>
    <row r="61" spans="2:13" ht="12.75">
      <c r="B61" s="3">
        <v>57</v>
      </c>
      <c r="C61" s="4" t="s">
        <v>26</v>
      </c>
      <c r="D61" s="3" t="str">
        <f>HYPERLINK("http://beta.interpress.com/BasinAyrintiGoster.aspx?IDS=wxkVBm%2B7ZRnG6tY2bCZKFA%3D%3D&amp;kayit_sayisi=1 &amp;mecra=basin&amp;kunye_goster=true&amp;madi=1202","SONSÖZ")</f>
        <v>SONSÖZ</v>
      </c>
      <c r="E61" s="3" t="str">
        <f>HYPERLINK("http://beta.interpress.com/BasinAyrintiGoster.aspx?IDS=wxkVBm%2B7ZRnG6tY2bCZKFA%3D%3D&amp;lm=0&amp;madi=1202&amp;kayitsayisi=1","ÇAĞLAYAN: TURİZMDE PEK ÇOK PROJE UYGULANABİLİR")</f>
        <v>ÇAĞLAYAN: TURİZMDE PEK ÇOK PROJE UYGULANABİLİR</v>
      </c>
      <c r="F61" s="3">
        <v>14</v>
      </c>
      <c r="G61" s="3">
        <v>110</v>
      </c>
      <c r="H61" s="3">
        <v>1</v>
      </c>
      <c r="I61" s="3">
        <v>4000</v>
      </c>
      <c r="J61" s="3" t="s">
        <v>13</v>
      </c>
      <c r="K61" s="3" t="s">
        <v>22</v>
      </c>
      <c r="L61" s="3" t="s">
        <v>15</v>
      </c>
      <c r="M61" s="3" t="s">
        <v>16</v>
      </c>
    </row>
    <row r="62" spans="2:13" ht="12.75">
      <c r="B62" s="3">
        <v>58</v>
      </c>
      <c r="C62" s="4" t="s">
        <v>26</v>
      </c>
      <c r="D62" s="3" t="str">
        <f>HYPERLINK("http://beta.interpress.com/BasinAyrintiGoster.aspx?IDS=UT0qOQwBM4zG6tY2bCZKFA%3D%3D&amp;kayit_sayisi=1 &amp;mecra=basin&amp;kunye_goster=true&amp;madi=1202","YENİ MESAJ")</f>
        <v>YENİ MESAJ</v>
      </c>
      <c r="E62" s="3" t="str">
        <f>HYPERLINK("http://beta.interpress.com/BasinAyrintiGoster.aspx?IDS=UT0qOQwBM4zG6tY2bCZKFA%3D%3D&amp;lm=0&amp;madi=1202&amp;kayitsayisi=1","BU DA İHRACATTA 'EKSEN KAYMASI' TARTIŞMASI")</f>
        <v>BU DA İHRACATTA 'EKSEN KAYMASI' TARTIŞMASI</v>
      </c>
      <c r="F62" s="3">
        <v>1</v>
      </c>
      <c r="G62" s="3">
        <v>61</v>
      </c>
      <c r="H62" s="3">
        <v>2</v>
      </c>
      <c r="I62" s="3">
        <v>5718</v>
      </c>
      <c r="J62" s="3" t="s">
        <v>13</v>
      </c>
      <c r="K62" s="3" t="s">
        <v>14</v>
      </c>
      <c r="L62" s="3" t="s">
        <v>15</v>
      </c>
      <c r="M62" s="3" t="s">
        <v>16</v>
      </c>
    </row>
    <row r="63" spans="2:13" ht="12.75">
      <c r="B63" s="3">
        <v>59</v>
      </c>
      <c r="C63" s="4" t="s">
        <v>26</v>
      </c>
      <c r="D63" s="3" t="str">
        <f>HYPERLINK("http://beta.interpress.com/BasinAyrintiGoster.aspx?IDS=wz6xBQnU5DfG6tY2bCZKFA%3D%3D&amp;kayit_sayisi=1 &amp;mecra=basin&amp;kunye_goster=true&amp;madi=1202","HÜRSES")</f>
        <v>HÜRSES</v>
      </c>
      <c r="E63" s="3" t="str">
        <f>HYPERLINK("http://beta.interpress.com/BasinAyrintiGoster.aspx?IDS=wz6xBQnU5DfG6tY2bCZKFA%3D%3D&amp;lm=0&amp;madi=1202&amp;kayitsayisi=1","'DÖRT ÜLKENİN GÜMRÜKLERİNİ TEK BİR ALAN GİBİ DEĞERLENDİRMEK İSTİYORUZ'")</f>
        <v>'DÖRT ÜLKENİN GÜMRÜKLERİNİ TEK BİR ALAN GİBİ DEĞERLENDİRMEK İSTİYORUZ'</v>
      </c>
      <c r="F63" s="3">
        <v>4</v>
      </c>
      <c r="G63" s="3">
        <v>92</v>
      </c>
      <c r="H63" s="3">
        <v>1</v>
      </c>
      <c r="I63" s="3">
        <v>2161</v>
      </c>
      <c r="J63" s="3" t="s">
        <v>13</v>
      </c>
      <c r="K63" s="3" t="s">
        <v>14</v>
      </c>
      <c r="L63" s="3" t="s">
        <v>15</v>
      </c>
      <c r="M63" s="3" t="s">
        <v>17</v>
      </c>
    </row>
    <row r="64" spans="2:13" ht="12.75">
      <c r="B64" s="3">
        <v>60</v>
      </c>
      <c r="C64" s="4" t="s">
        <v>27</v>
      </c>
      <c r="D64" s="3" t="str">
        <f>HYPERLINK("http://beta.interpress.com/BasinAyrintiGoster.aspx?IDS=Zj8RdT4blSbG6tY2bCZKFA%3D%3D&amp;kayit_sayisi=1 &amp;mecra=basin&amp;kunye_goster=true&amp;madi=1202","İSTİKLAL")</f>
        <v>İSTİKLAL</v>
      </c>
      <c r="E64" s="3" t="str">
        <f>HYPERLINK("http://beta.interpress.com/BasinAyrintiGoster.aspx?IDS=Zj8RdT4blSbG6tY2bCZKFA%3D%3D&amp;lm=0&amp;madi=1202&amp;kayitsayisi=1","TİM: 'YÖRÜNGE GELİŞMESİ VAR'")</f>
        <v>TİM: 'YÖRÜNGE GELİŞMESİ VAR'</v>
      </c>
      <c r="F64" s="3">
        <v>4</v>
      </c>
      <c r="G64" s="3">
        <v>37</v>
      </c>
      <c r="H64" s="3">
        <v>1</v>
      </c>
      <c r="I64" s="3">
        <v>9500</v>
      </c>
      <c r="J64" s="3" t="s">
        <v>13</v>
      </c>
      <c r="K64" s="3" t="s">
        <v>22</v>
      </c>
      <c r="L64" s="3" t="s">
        <v>15</v>
      </c>
      <c r="M64" s="3" t="s">
        <v>16</v>
      </c>
    </row>
    <row r="65" spans="2:13" ht="12.75">
      <c r="B65" s="3">
        <v>61</v>
      </c>
      <c r="C65" s="4" t="s">
        <v>27</v>
      </c>
      <c r="D65" s="3" t="str">
        <f>HYPERLINK("http://beta.interpress.com/BasinAyrintiGoster.aspx?IDS=mJV%2FX1CH3bnG6tY2bCZKFA%3D%3D&amp;kayit_sayisi=1 &amp;mecra=basin&amp;kunye_goster=true&amp;madi=1202","VATAN")</f>
        <v>VATAN</v>
      </c>
      <c r="E65" s="3" t="str">
        <f>HYPERLINK("http://beta.interpress.com/BasinAyrintiGoster.aspx?IDS=mJV%2FX1CH3bnG6tY2bCZKFA%3D%3D&amp;lm=0&amp;madi=1202&amp;kayitsayisi=1","ALİ AĞAOĞLU")</f>
        <v>ALİ AĞAOĞLU</v>
      </c>
      <c r="F65" s="3">
        <v>11</v>
      </c>
      <c r="G65" s="3">
        <v>80</v>
      </c>
      <c r="H65" s="3">
        <v>1</v>
      </c>
      <c r="I65" s="3">
        <v>156189</v>
      </c>
      <c r="J65" s="3" t="s">
        <v>13</v>
      </c>
      <c r="K65" s="3" t="s">
        <v>14</v>
      </c>
      <c r="L65" s="3" t="s">
        <v>15</v>
      </c>
      <c r="M65" s="3" t="s">
        <v>16</v>
      </c>
    </row>
    <row r="66" spans="2:13" ht="12.75">
      <c r="B66" s="3">
        <v>62</v>
      </c>
      <c r="C66" s="4" t="s">
        <v>25</v>
      </c>
      <c r="D66" s="3" t="str">
        <f>HYPERLINK("http://beta.interpress.com/BasinAyrintiGoster.aspx?IDS=q8%2FE7bFAWY%2FG6tY2bCZKFA%3D%3D&amp;kayit_sayisi=1 &amp;mecra=basin&amp;kunye_goster=true&amp;madi=1202","BİZİM ANADOLU")</f>
        <v>BİZİM ANADOLU</v>
      </c>
      <c r="E66" s="3" t="str">
        <f>HYPERLINK("http://beta.interpress.com/BasinAyrintiGoster.aspx?IDS=q8%2FE7bFAWY%2FG6tY2bCZKFA%3D%3D&amp;lm=0&amp;madi=1202&amp;kayitsayisi=1","ÇAĞLAYAN, 'İŞ BANKASI ŞAM'DA TEMSİLCİLİK AÇMAK İÇİN BDDK'DAN İZİN ALDI'")</f>
        <v>ÇAĞLAYAN, 'İŞ BANKASI ŞAM'DA TEMSİLCİLİK AÇMAK İÇİN BDDK'DAN İZİN ALDI'</v>
      </c>
      <c r="F66" s="3">
        <v>8</v>
      </c>
      <c r="G66" s="3">
        <v>86</v>
      </c>
      <c r="H66" s="3">
        <v>1</v>
      </c>
      <c r="I66" s="3">
        <v>2546</v>
      </c>
      <c r="J66" s="3" t="s">
        <v>13</v>
      </c>
      <c r="K66" s="3" t="s">
        <v>22</v>
      </c>
      <c r="L66" s="3" t="s">
        <v>15</v>
      </c>
      <c r="M66" s="3" t="s">
        <v>16</v>
      </c>
    </row>
    <row r="67" spans="2:13" ht="12.75">
      <c r="B67" s="3">
        <v>63</v>
      </c>
      <c r="C67" s="4" t="s">
        <v>25</v>
      </c>
      <c r="D67" s="3" t="str">
        <f>HYPERLINK("http://beta.interpress.com/BasinAyrintiGoster.aspx?IDS=Oq%2BtTbrLF5%2FG6tY2bCZKFA%3D%3D&amp;kayit_sayisi=1 &amp;mecra=basin&amp;kunye_goster=true&amp;madi=1202","EKONOMİ")</f>
        <v>EKONOMİ</v>
      </c>
      <c r="E67" s="3" t="str">
        <f>HYPERLINK("http://beta.interpress.com/BasinAyrintiGoster.aspx?IDS=Oq%2BtTbrLF5%2FG6tY2bCZKFA%3D%3D&amp;lm=0&amp;madi=1202&amp;kayitsayisi=1","ÇAĞLAYAN GÖZLÜK TAVSİYE ETTİ İNADINA SURİYE DEDİ")</f>
        <v>ÇAĞLAYAN GÖZLÜK TAVSİYE ETTİ İNADINA SURİYE DEDİ</v>
      </c>
      <c r="F67" s="3">
        <v>1</v>
      </c>
      <c r="G67" s="3">
        <v>163</v>
      </c>
      <c r="H67" s="3">
        <v>2</v>
      </c>
      <c r="I67" s="3">
        <v>6000</v>
      </c>
      <c r="J67" s="3" t="s">
        <v>13</v>
      </c>
      <c r="K67" s="3" t="s">
        <v>14</v>
      </c>
      <c r="L67" s="3" t="s">
        <v>15</v>
      </c>
      <c r="M67" s="3" t="s">
        <v>17</v>
      </c>
    </row>
    <row r="68" spans="2:13" ht="12.75">
      <c r="B68" s="3">
        <v>64</v>
      </c>
      <c r="C68" s="4" t="s">
        <v>25</v>
      </c>
      <c r="D68" s="3" t="str">
        <f>HYPERLINK("http://beta.interpress.com/BasinAyrintiGoster.aspx?IDS=RvTzyX%2FrSnTG6tY2bCZKFA%3D%3D&amp;kayit_sayisi=1 &amp;mecra=basin&amp;kunye_goster=true&amp;madi=1202","GÜNDEM ")</f>
        <v>GÜNDEM </v>
      </c>
      <c r="E68" s="3" t="str">
        <f>HYPERLINK("http://beta.interpress.com/BasinAyrintiGoster.aspx?IDS=RvTzyX%2FrSnTG6tY2bCZKFA%3D%3D&amp;lm=0&amp;madi=1202&amp;kayitsayisi=1","TEPAV: TÜRKİYE DÜNYA İHRACATINDA YAŞANAN TOPARLANMAYA EŞLİK EDEMİYOR")</f>
        <v>TEPAV: TÜRKİYE DÜNYA İHRACATINDA YAŞANAN TOPARLANMAYA EŞLİK EDEMİYOR</v>
      </c>
      <c r="F68" s="3">
        <v>1</v>
      </c>
      <c r="G68" s="3">
        <v>139</v>
      </c>
      <c r="H68" s="3">
        <v>2</v>
      </c>
      <c r="I68" s="3">
        <v>5000</v>
      </c>
      <c r="J68" s="3" t="s">
        <v>13</v>
      </c>
      <c r="K68" s="3" t="s">
        <v>22</v>
      </c>
      <c r="L68" s="3" t="s">
        <v>15</v>
      </c>
      <c r="M68" s="3" t="s">
        <v>16</v>
      </c>
    </row>
    <row r="69" spans="2:13" ht="12.75">
      <c r="B69" s="3">
        <v>65</v>
      </c>
      <c r="C69" s="4" t="s">
        <v>25</v>
      </c>
      <c r="D69" s="3" t="str">
        <f>HYPERLINK("http://beta.interpress.com/BasinAyrintiGoster.aspx?IDS=29RAsu7e9ZDG6tY2bCZKFA%3D%3D&amp;kayit_sayisi=1 &amp;mecra=basin&amp;kunye_goster=true&amp;madi=1202","TİCARET")</f>
        <v>TİCARET</v>
      </c>
      <c r="E69" s="3" t="str">
        <f>HYPERLINK("http://beta.interpress.com/BasinAyrintiGoster.aspx?IDS=29RAsu7e9ZDG6tY2bCZKFA%3D%3D&amp;lm=0&amp;madi=1202&amp;kayitsayisi=1","'AK PARTİ'NİN EKONOMİDEN ŞİKAYET ETME HAKKI YOK'")</f>
        <v>'AK PARTİ'NİN EKONOMİDEN ŞİKAYET ETME HAKKI YOK'</v>
      </c>
      <c r="F69" s="3">
        <v>1</v>
      </c>
      <c r="G69" s="3">
        <v>60</v>
      </c>
      <c r="H69" s="3">
        <v>1</v>
      </c>
      <c r="I69" s="3">
        <v>24790</v>
      </c>
      <c r="J69" s="3" t="s">
        <v>13</v>
      </c>
      <c r="K69" s="3" t="s">
        <v>22</v>
      </c>
      <c r="L69" s="3" t="s">
        <v>15</v>
      </c>
      <c r="M69" s="3" t="s">
        <v>17</v>
      </c>
    </row>
    <row r="70" spans="2:13" ht="12.75">
      <c r="B70" s="3">
        <v>66</v>
      </c>
      <c r="C70" s="4" t="s">
        <v>26</v>
      </c>
      <c r="D70" s="3" t="str">
        <f>HYPERLINK("http://beta.interpress.com/BasinAyrintiGoster.aspx?IDS=Yp%2B5kobntT7G6tY2bCZKFA%3D%3D&amp;kayit_sayisi=1 &amp;mecra=basin&amp;kunye_goster=true&amp;madi=1202","AYRINTILI HABER")</f>
        <v>AYRINTILI HABER</v>
      </c>
      <c r="E70" s="3" t="str">
        <f>HYPERLINK("http://beta.interpress.com/BasinAyrintiGoster.aspx?IDS=Yp%2B5kobntT7G6tY2bCZKFA%3D%3D&amp;lm=0&amp;madi=1202&amp;kayitsayisi=1","ÇAĞLAYAN : İŞ BANKASI SURİYE İÇİN İZİN ALDI")</f>
        <v>ÇAĞLAYAN : İŞ BANKASI SURİYE İÇİN İZİN ALDI</v>
      </c>
      <c r="F70" s="3">
        <v>1</v>
      </c>
      <c r="G70" s="3">
        <v>257</v>
      </c>
      <c r="H70" s="3">
        <v>2</v>
      </c>
      <c r="I70" s="3">
        <v>7500</v>
      </c>
      <c r="J70" s="3" t="s">
        <v>13</v>
      </c>
      <c r="K70" s="3" t="s">
        <v>22</v>
      </c>
      <c r="L70" s="3" t="s">
        <v>15</v>
      </c>
      <c r="M70" s="3" t="s">
        <v>16</v>
      </c>
    </row>
    <row r="71" spans="2:13" ht="12.75">
      <c r="B71" s="3">
        <v>67</v>
      </c>
      <c r="C71" s="4" t="s">
        <v>26</v>
      </c>
      <c r="D71" s="3" t="str">
        <f>HYPERLINK("http://beta.interpress.com/BasinAyrintiGoster.aspx?IDS=Zs5ZqiFKIafG6tY2bCZKFA%3D%3D&amp;kayit_sayisi=1 &amp;mecra=basin&amp;kunye_goster=true&amp;madi=1202","İSTİKLAL")</f>
        <v>İSTİKLAL</v>
      </c>
      <c r="E71" s="3" t="str">
        <f>HYPERLINK("http://beta.interpress.com/BasinAyrintiGoster.aspx?IDS=Zs5ZqiFKIafG6tY2bCZKFA%3D%3D&amp;lm=0&amp;madi=1202&amp;kayitsayisi=1","ÇAĞLAYAN'DAN TEPAV'A TEPKİ")</f>
        <v>ÇAĞLAYAN'DAN TEPAV'A TEPKİ</v>
      </c>
      <c r="F71" s="3">
        <v>1</v>
      </c>
      <c r="G71" s="3">
        <v>82</v>
      </c>
      <c r="H71" s="3">
        <v>2</v>
      </c>
      <c r="I71" s="3">
        <v>9500</v>
      </c>
      <c r="J71" s="3" t="s">
        <v>13</v>
      </c>
      <c r="K71" s="3" t="s">
        <v>22</v>
      </c>
      <c r="L71" s="3" t="s">
        <v>15</v>
      </c>
      <c r="M71" s="3" t="s">
        <v>16</v>
      </c>
    </row>
    <row r="72" spans="2:13" ht="12.75">
      <c r="B72" s="3">
        <v>68</v>
      </c>
      <c r="C72" s="4" t="s">
        <v>26</v>
      </c>
      <c r="D72" s="3" t="str">
        <f>HYPERLINK("http://beta.interpress.com/BasinAyrintiGoster.aspx?IDS=VS2hC3P%2FjyzG6tY2bCZKFA%3D%3D&amp;kayit_sayisi=1 &amp;mecra=basin&amp;kunye_goster=true&amp;madi=1202","ÖNCE VATAN")</f>
        <v>ÖNCE VATAN</v>
      </c>
      <c r="E72" s="3" t="str">
        <f>HYPERLINK("http://beta.interpress.com/BasinAyrintiGoster.aspx?IDS=VS2hC3P%2FjyzG6tY2bCZKFA%3D%3D&amp;lm=0&amp;madi=1202&amp;kayitsayisi=1","'DIŞ TİCARETTE EKSEN KAYMASI YOK'")</f>
        <v>'DIŞ TİCARETTE EKSEN KAYMASI YOK'</v>
      </c>
      <c r="F72" s="3">
        <v>5</v>
      </c>
      <c r="G72" s="3">
        <v>74</v>
      </c>
      <c r="H72" s="3">
        <v>1</v>
      </c>
      <c r="I72" s="3">
        <v>5627</v>
      </c>
      <c r="J72" s="3" t="s">
        <v>13</v>
      </c>
      <c r="K72" s="3" t="s">
        <v>14</v>
      </c>
      <c r="L72" s="3" t="s">
        <v>15</v>
      </c>
      <c r="M72" s="3" t="s">
        <v>16</v>
      </c>
    </row>
    <row r="73" spans="2:13" ht="12.75">
      <c r="B73" s="3">
        <v>69</v>
      </c>
      <c r="C73" s="4" t="s">
        <v>26</v>
      </c>
      <c r="D73" s="3" t="str">
        <f>HYPERLINK("http://beta.interpress.com/BasinAyrintiGoster.aspx?IDS=YnC%2Fm54sTaLG6tY2bCZKFA%3D%3D&amp;kayit_sayisi=1 &amp;mecra=basin&amp;kunye_goster=true&amp;madi=1202","YENİ NESİL")</f>
        <v>YENİ NESİL</v>
      </c>
      <c r="E73" s="3" t="str">
        <f>HYPERLINK("http://beta.interpress.com/BasinAyrintiGoster.aspx?IDS=YnC%2Fm54sTaLG6tY2bCZKFA%3D%3D&amp;lm=0&amp;madi=1202&amp;kayitsayisi=1","ÇAĞLAYAN TÜRKİYE NİN BÜYÜMESİNDEN RAHATSIZ OLANLAR VAR")</f>
        <v>ÇAĞLAYAN TÜRKİYE NİN BÜYÜMESİNDEN RAHATSIZ OLANLAR VAR</v>
      </c>
      <c r="F73" s="3">
        <v>1</v>
      </c>
      <c r="G73" s="3">
        <v>120</v>
      </c>
      <c r="H73" s="3">
        <v>2</v>
      </c>
      <c r="I73" s="3">
        <v>12000</v>
      </c>
      <c r="J73" s="3" t="s">
        <v>13</v>
      </c>
      <c r="K73" s="3" t="s">
        <v>22</v>
      </c>
      <c r="L73" s="3" t="s">
        <v>15</v>
      </c>
      <c r="M73" s="3" t="s">
        <v>16</v>
      </c>
    </row>
    <row r="74" spans="2:13" ht="12.75">
      <c r="B74" s="3">
        <v>70</v>
      </c>
      <c r="C74" s="4" t="s">
        <v>21</v>
      </c>
      <c r="D74" s="3" t="str">
        <f>HYPERLINK("http://beta.interpress.com/BasinAyrintiGoster.aspx?IDS=Pm2%2BRBQUvn7G6tY2bCZKFA%3D%3D&amp;kayit_sayisi=1 &amp;mecra=basin&amp;kunye_goster=true&amp;madi=1202","BURSA OLAY")</f>
        <v>BURSA OLAY</v>
      </c>
      <c r="E74" s="3" t="str">
        <f>HYPERLINK("http://beta.interpress.com/BasinAyrintiGoster.aspx?IDS=Pm2%2BRBQUvn7G6tY2bCZKFA%3D%3D&amp;lm=0&amp;madi=1202&amp;kayitsayisi=1","EKSEN KAYMASI DEĞİL YÖRÜNGE GENİŞLEMESİ")</f>
        <v>EKSEN KAYMASI DEĞİL YÖRÜNGE GENİŞLEMESİ</v>
      </c>
      <c r="F74" s="3">
        <v>7</v>
      </c>
      <c r="G74" s="3">
        <v>182</v>
      </c>
      <c r="H74" s="3">
        <v>1</v>
      </c>
      <c r="I74" s="3">
        <v>15049</v>
      </c>
      <c r="J74" s="3" t="s">
        <v>13</v>
      </c>
      <c r="K74" s="3" t="s">
        <v>19</v>
      </c>
      <c r="L74" s="3" t="s">
        <v>15</v>
      </c>
      <c r="M74" s="3" t="s">
        <v>16</v>
      </c>
    </row>
    <row r="75" spans="2:13" ht="12.75">
      <c r="B75" s="3">
        <v>71</v>
      </c>
      <c r="C75" s="4" t="s">
        <v>28</v>
      </c>
      <c r="D75" s="3" t="str">
        <f>HYPERLINK("http://beta.interpress.com/BasinAyrintiGoster.aspx?IDS=rYyf4n1jI53G6tY2bCZKFA%3D%3D&amp;kayit_sayisi=1 &amp;mecra=basin&amp;kunye_goster=true&amp;madi=1202","ANADOLUDA VAKİT")</f>
        <v>ANADOLUDA VAKİT</v>
      </c>
      <c r="E75" s="3" t="str">
        <f>HYPERLINK("http://beta.interpress.com/BasinAyrintiGoster.aspx?IDS=rYyf4n1jI53G6tY2bCZKFA%3D%3D&amp;lm=0&amp;madi=1202&amp;kayitsayisi=1","TÜRKMENOĞLU: 'KRİZE RAĞMEN İHRACATIMIZ DEVAMLI ARTTI'")</f>
        <v>TÜRKMENOĞLU: ''KRİZE RAĞMEN İHRACATIMIZ DEVAMLI ARTTI''</v>
      </c>
      <c r="F75" s="3">
        <v>5</v>
      </c>
      <c r="G75" s="3">
        <v>24</v>
      </c>
      <c r="H75" s="3">
        <v>1</v>
      </c>
      <c r="I75" s="3">
        <v>53882</v>
      </c>
      <c r="J75" s="3" t="s">
        <v>13</v>
      </c>
      <c r="K75" s="3" t="s">
        <v>14</v>
      </c>
      <c r="L75" s="3" t="s">
        <v>15</v>
      </c>
      <c r="M75" s="3" t="s">
        <v>16</v>
      </c>
    </row>
    <row r="76" spans="2:13" ht="12.75">
      <c r="B76" s="3">
        <v>72</v>
      </c>
      <c r="C76" s="4" t="s">
        <v>28</v>
      </c>
      <c r="D76" s="3" t="str">
        <f>HYPERLINK("http://beta.interpress.com/BasinAyrintiGoster.aspx?IDS=zkYvnOCgTn3G6tY2bCZKFA%3D%3D&amp;kayit_sayisi=1 &amp;mecra=basin&amp;kunye_goster=true&amp;madi=1202","DÜNYA")</f>
        <v>DÜNYA</v>
      </c>
      <c r="E76" s="3" t="str">
        <f>HYPERLINK("http://beta.interpress.com/BasinAyrintiGoster.aspx?IDS=zkYvnOCgTn3G6tY2bCZKFA%3D%3D&amp;lm=0&amp;madi=1202&amp;kayitsayisi=1","TÜRKMENOĞLU: İHRACATTA EKSEN KAYMASI GEREKSİZ")</f>
        <v>TÜRKMENOĞLU: İHRACATTA EKSEN KAYMASI GEREKSİZ</v>
      </c>
      <c r="F76" s="3">
        <v>2</v>
      </c>
      <c r="G76" s="3">
        <v>32</v>
      </c>
      <c r="H76" s="3">
        <v>1</v>
      </c>
      <c r="I76" s="3">
        <v>55500</v>
      </c>
      <c r="J76" s="3" t="s">
        <v>13</v>
      </c>
      <c r="K76" s="3" t="s">
        <v>14</v>
      </c>
      <c r="L76" s="3" t="s">
        <v>15</v>
      </c>
      <c r="M76" s="3" t="s">
        <v>17</v>
      </c>
    </row>
    <row r="77" spans="2:13" ht="12.75">
      <c r="B77" s="3">
        <v>73</v>
      </c>
      <c r="C77" s="4" t="s">
        <v>28</v>
      </c>
      <c r="D77" s="3" t="str">
        <f>HYPERLINK("http://beta.interpress.com/BasinAyrintiGoster.aspx?IDS=LptNr19l0o7G6tY2bCZKFA%3D%3D&amp;kayit_sayisi=1 &amp;mecra=basin&amp;kunye_goster=true&amp;madi=1202","DÜNYA")</f>
        <v>DÜNYA</v>
      </c>
      <c r="E77" s="3" t="str">
        <f>HYPERLINK("http://beta.interpress.com/BasinAyrintiGoster.aspx?IDS=LptNr19l0o7G6tY2bCZKFA%3D%3D&amp;lm=0&amp;madi=1202&amp;kayitsayisi=1","TAYLAN ERTEN")</f>
        <v>TAYLAN ERTEN</v>
      </c>
      <c r="F77" s="3">
        <v>8</v>
      </c>
      <c r="G77" s="3">
        <v>64</v>
      </c>
      <c r="H77" s="3">
        <v>1</v>
      </c>
      <c r="I77" s="3">
        <v>55500</v>
      </c>
      <c r="J77" s="3" t="s">
        <v>13</v>
      </c>
      <c r="K77" s="3" t="s">
        <v>14</v>
      </c>
      <c r="L77" s="3" t="s">
        <v>15</v>
      </c>
      <c r="M77" s="3" t="s">
        <v>17</v>
      </c>
    </row>
    <row r="78" spans="2:13" ht="12.75">
      <c r="B78" s="3">
        <v>74</v>
      </c>
      <c r="C78" s="4" t="s">
        <v>28</v>
      </c>
      <c r="D78" s="3" t="str">
        <f>HYPERLINK("http://beta.interpress.com/BasinAyrintiGoster.aspx?IDS=SU008SkrKYbG6tY2bCZKFA%3D%3D&amp;kayit_sayisi=1 &amp;mecra=basin&amp;kunye_goster=true&amp;madi=1202","EGE TELGRAF")</f>
        <v>EGE TELGRAF</v>
      </c>
      <c r="E78" s="3" t="str">
        <f>HYPERLINK("http://beta.interpress.com/BasinAyrintiGoster.aspx?IDS=SU008SkrKYbG6tY2bCZKFA%3D%3D&amp;lm=0&amp;madi=1202&amp;kayitsayisi=1","KRİZ EKSEN KAYDIRDI")</f>
        <v>KRİZ EKSEN KAYDIRDI</v>
      </c>
      <c r="F78" s="3">
        <v>1</v>
      </c>
      <c r="G78" s="3">
        <v>238</v>
      </c>
      <c r="H78" s="3">
        <v>2</v>
      </c>
      <c r="I78" s="3">
        <v>3700</v>
      </c>
      <c r="J78" s="3" t="s">
        <v>13</v>
      </c>
      <c r="K78" s="3" t="s">
        <v>19</v>
      </c>
      <c r="L78" s="3" t="s">
        <v>15</v>
      </c>
      <c r="M78" s="3" t="s">
        <v>16</v>
      </c>
    </row>
    <row r="79" spans="2:13" ht="12.75">
      <c r="B79" s="3">
        <v>75</v>
      </c>
      <c r="C79" s="4" t="s">
        <v>28</v>
      </c>
      <c r="D79" s="3" t="str">
        <f>HYPERLINK("http://beta.interpress.com/BasinAyrintiGoster.aspx?IDS=E28COPbo0%2F%2FG6tY2bCZKFA%3D%3D&amp;kayit_sayisi=1 &amp;mecra=basin&amp;kunye_goster=true&amp;madi=1202","GÜNDEM ")</f>
        <v>GÜNDEM </v>
      </c>
      <c r="E79" s="3" t="str">
        <f>HYPERLINK("http://beta.interpress.com/BasinAyrintiGoster.aspx?IDS=E28COPbo0%2F%2FG6tY2bCZKFA%3D%3D&amp;lm=0&amp;madi=1202&amp;kayitsayisi=1","ÖNCE YAPMAYA BAŞLAMIŞ OLMAMIZ GEREKEN ŞEYİ SON ZAMANLARDA YAPIYORUZ")</f>
        <v>ÖNCE YAPMAYA BAŞLAMIŞ OLMAMIZ GEREKEN ŞEYİ SON ZAMANLARDA YAPIYORUZ</v>
      </c>
      <c r="F79" s="3">
        <v>4</v>
      </c>
      <c r="G79" s="3">
        <v>109</v>
      </c>
      <c r="H79" s="3">
        <v>1</v>
      </c>
      <c r="I79" s="3">
        <v>5000</v>
      </c>
      <c r="J79" s="3" t="s">
        <v>13</v>
      </c>
      <c r="K79" s="3" t="s">
        <v>22</v>
      </c>
      <c r="L79" s="3" t="s">
        <v>15</v>
      </c>
      <c r="M79" s="3" t="s">
        <v>16</v>
      </c>
    </row>
    <row r="80" spans="2:13" ht="12.75">
      <c r="B80" s="3">
        <v>76</v>
      </c>
      <c r="C80" s="4" t="s">
        <v>28</v>
      </c>
      <c r="D80" s="3" t="str">
        <f>HYPERLINK("http://beta.interpress.com/BasinAyrintiGoster.aspx?IDS=eTw%2FmB6WON7G6tY2bCZKFA%3D%3D&amp;kayit_sayisi=1 &amp;mecra=basin&amp;kunye_goster=true&amp;madi=1202","MİLLİ GAZETE")</f>
        <v>MİLLİ GAZETE</v>
      </c>
      <c r="E80" s="3" t="str">
        <f>HYPERLINK("http://beta.interpress.com/BasinAyrintiGoster.aspx?IDS=eTw%2FmB6WON7G6tY2bCZKFA%3D%3D&amp;lm=0&amp;madi=1202&amp;kayitsayisi=1","EKSEN KAYMASI YOK PAZAR ÇEŞİTLENDİ")</f>
        <v>EKSEN KAYMASI YOK PAZAR ÇEŞİTLENDİ</v>
      </c>
      <c r="F80" s="3">
        <v>7</v>
      </c>
      <c r="G80" s="3">
        <v>138</v>
      </c>
      <c r="H80" s="3">
        <v>1</v>
      </c>
      <c r="I80" s="3">
        <v>52085</v>
      </c>
      <c r="J80" s="3" t="s">
        <v>13</v>
      </c>
      <c r="K80" s="3" t="s">
        <v>14</v>
      </c>
      <c r="L80" s="3" t="s">
        <v>15</v>
      </c>
      <c r="M80" s="3" t="s">
        <v>16</v>
      </c>
    </row>
    <row r="81" spans="2:13" ht="12.75">
      <c r="B81" s="3">
        <v>77</v>
      </c>
      <c r="C81" s="4" t="s">
        <v>28</v>
      </c>
      <c r="D81" s="3" t="str">
        <f>HYPERLINK("http://beta.interpress.com/BasinAyrintiGoster.aspx?IDS=uTV4MKkBP9bG6tY2bCZKFA%3D%3D&amp;kayit_sayisi=1 &amp;mecra=basin&amp;kunye_goster=true&amp;madi=1202","REFERANS")</f>
        <v>REFERANS</v>
      </c>
      <c r="E81" s="3" t="str">
        <f>HYPERLINK("http://beta.interpress.com/BasinAyrintiGoster.aspx?IDS=uTV4MKkBP9bG6tY2bCZKFA%3D%3D&amp;lm=0&amp;madi=1202&amp;kayitsayisi=1","KURDA AYNI POLİTİKA SÜRSÜN")</f>
        <v>KURDA AYNI POLİTİKA SÜRSÜN</v>
      </c>
      <c r="F81" s="3">
        <v>1</v>
      </c>
      <c r="G81" s="3">
        <v>371</v>
      </c>
      <c r="H81" s="3">
        <v>2</v>
      </c>
      <c r="I81" s="3">
        <v>11632</v>
      </c>
      <c r="J81" s="3" t="s">
        <v>13</v>
      </c>
      <c r="K81" s="3" t="s">
        <v>14</v>
      </c>
      <c r="L81" s="3" t="s">
        <v>15</v>
      </c>
      <c r="M81" s="3" t="s">
        <v>17</v>
      </c>
    </row>
    <row r="82" spans="2:13" ht="12.75">
      <c r="B82" s="3">
        <v>78</v>
      </c>
      <c r="C82" s="4" t="s">
        <v>28</v>
      </c>
      <c r="D82" s="3" t="str">
        <f>HYPERLINK("http://beta.interpress.com/BasinAyrintiGoster.aspx?IDS=rLijkrOmqk3G6tY2bCZKFA%3D%3D&amp;kayit_sayisi=1 &amp;mecra=basin&amp;kunye_goster=true&amp;madi=1202","TİCARET")</f>
        <v>TİCARET</v>
      </c>
      <c r="E82" s="3" t="str">
        <f>HYPERLINK("http://beta.interpress.com/BasinAyrintiGoster.aspx?IDS=rLijkrOmqk3G6tY2bCZKFA%3D%3D&amp;lm=0&amp;madi=1202&amp;kayitsayisi=1","İHRACAT PAZARLARIMIZ ÇEŞİTLENİYOR")</f>
        <v>İHRACAT PAZARLARIMIZ ÇEŞİTLENİYOR</v>
      </c>
      <c r="F82" s="3">
        <v>1</v>
      </c>
      <c r="G82" s="3">
        <v>116</v>
      </c>
      <c r="H82" s="3">
        <v>2</v>
      </c>
      <c r="I82" s="3">
        <v>24790</v>
      </c>
      <c r="J82" s="3" t="s">
        <v>13</v>
      </c>
      <c r="K82" s="3" t="s">
        <v>22</v>
      </c>
      <c r="L82" s="3" t="s">
        <v>15</v>
      </c>
      <c r="M82" s="3" t="s">
        <v>17</v>
      </c>
    </row>
    <row r="83" spans="2:13" ht="12.75">
      <c r="B83" s="3">
        <v>79</v>
      </c>
      <c r="C83" s="4" t="s">
        <v>25</v>
      </c>
      <c r="D83" s="3" t="str">
        <f>HYPERLINK("http://beta.interpress.com/BasinAyrintiGoster.aspx?IDS=FSfqZbuxWzjG6tY2bCZKFA%3D%3D&amp;kayit_sayisi=1 &amp;mecra=basin&amp;kunye_goster=true&amp;madi=1202","DEMOKRAT KOCAELİ")</f>
        <v>DEMOKRAT KOCAELİ</v>
      </c>
      <c r="E83" s="3" t="str">
        <f>HYPERLINK("http://beta.interpress.com/BasinAyrintiGoster.aspx?IDS=FSfqZbuxWzjG6tY2bCZKFA%3D%3D&amp;lm=0&amp;madi=1202&amp;kayitsayisi=1","DIŞ TİCARETTE EKSEN KAYMASI YOK")</f>
        <v>DIŞ TİCARETTE EKSEN KAYMASI YOK</v>
      </c>
      <c r="F83" s="3">
        <v>5</v>
      </c>
      <c r="G83" s="3">
        <v>7</v>
      </c>
      <c r="H83" s="3">
        <v>1</v>
      </c>
      <c r="I83" s="3">
        <v>6000</v>
      </c>
      <c r="J83" s="3" t="s">
        <v>13</v>
      </c>
      <c r="K83" s="3" t="s">
        <v>22</v>
      </c>
      <c r="L83" s="3" t="s">
        <v>15</v>
      </c>
      <c r="M83" s="3" t="s">
        <v>16</v>
      </c>
    </row>
    <row r="84" spans="2:13" ht="12.75">
      <c r="B84" s="3">
        <v>80</v>
      </c>
      <c r="C84" s="4" t="s">
        <v>26</v>
      </c>
      <c r="D84" s="3" t="str">
        <f>HYPERLINK("http://beta.interpress.com/BasinAyrintiGoster.aspx?IDS=%2BMkX0SEmaV3G6tY2bCZKFA%3D%3D&amp;kayit_sayisi=1 &amp;mecra=basin&amp;kunye_goster=true&amp;madi=1202","EKONOMİ")</f>
        <v>EKONOMİ</v>
      </c>
      <c r="E84" s="3" t="str">
        <f>HYPERLINK("http://beta.interpress.com/BasinAyrintiGoster.aspx?IDS=%2BMkX0SEmaV3G6tY2bCZKFA%3D%3D&amp;lm=0&amp;madi=1202&amp;kayitsayisi=1","TÜRKİYE DE EKSEN KAYMASI YOK YÖRÜNGE GENİŞLEMESİ VAR")</f>
        <v>TÜRKİYE DE EKSEN KAYMASI YOK YÖRÜNGE GENİŞLEMESİ VAR</v>
      </c>
      <c r="F84" s="3">
        <v>1</v>
      </c>
      <c r="G84" s="3">
        <v>168</v>
      </c>
      <c r="H84" s="3">
        <v>1</v>
      </c>
      <c r="I84" s="3">
        <v>6000</v>
      </c>
      <c r="J84" s="3" t="s">
        <v>13</v>
      </c>
      <c r="K84" s="3" t="s">
        <v>14</v>
      </c>
      <c r="L84" s="3" t="s">
        <v>15</v>
      </c>
      <c r="M84" s="3" t="s">
        <v>17</v>
      </c>
    </row>
    <row r="85" spans="2:13" ht="12.75">
      <c r="B85" s="3">
        <v>81</v>
      </c>
      <c r="C85" s="4" t="s">
        <v>27</v>
      </c>
      <c r="D85" s="3" t="str">
        <f>HYPERLINK("http://beta.interpress.com/BasinAyrintiGoster.aspx?IDS=LgT5wm3syP3G6tY2bCZKFA%3D%3D&amp;kayit_sayisi=1 &amp;mecra=basin&amp;kunye_goster=true&amp;madi=1202","DÜNYA")</f>
        <v>DÜNYA</v>
      </c>
      <c r="E85" s="3" t="str">
        <f>HYPERLINK("http://beta.interpress.com/BasinAyrintiGoster.aspx?IDS=LgT5wm3syP3G6tY2bCZKFA%3D%3D&amp;lm=0&amp;madi=1202&amp;kayitsayisi=1","AROLAT'TAN")</f>
        <v>AROLAT'TAN</v>
      </c>
      <c r="F85" s="3">
        <v>1</v>
      </c>
      <c r="G85" s="3">
        <v>77</v>
      </c>
      <c r="H85" s="3">
        <v>2</v>
      </c>
      <c r="I85" s="3">
        <v>55500</v>
      </c>
      <c r="J85" s="3" t="s">
        <v>13</v>
      </c>
      <c r="K85" s="3" t="s">
        <v>14</v>
      </c>
      <c r="L85" s="3" t="s">
        <v>15</v>
      </c>
      <c r="M85" s="3" t="s">
        <v>17</v>
      </c>
    </row>
    <row r="86" spans="2:13" ht="12.75">
      <c r="B86" s="3">
        <v>82</v>
      </c>
      <c r="C86" s="4" t="s">
        <v>27</v>
      </c>
      <c r="D86" s="3" t="str">
        <f>HYPERLINK("http://beta.interpress.com/BasinAyrintiGoster.aspx?IDS=MN37vbjw2JLG6tY2bCZKFA%3D%3D&amp;kayit_sayisi=1 &amp;mecra=basin&amp;kunye_goster=true&amp;madi=1202","DÜNYA")</f>
        <v>DÜNYA</v>
      </c>
      <c r="E86" s="3" t="str">
        <f>HYPERLINK("http://beta.interpress.com/BasinAyrintiGoster.aspx?IDS=MN37vbjw2JLG6tY2bCZKFA%3D%3D&amp;lm=0&amp;madi=1202&amp;kayitsayisi=1","TEVFİK GÜNGÖR")</f>
        <v>TEVFİK GÜNGÖR</v>
      </c>
      <c r="F86" s="3">
        <v>2</v>
      </c>
      <c r="G86" s="3">
        <v>92</v>
      </c>
      <c r="H86" s="3">
        <v>1</v>
      </c>
      <c r="I86" s="3">
        <v>55500</v>
      </c>
      <c r="J86" s="3" t="s">
        <v>13</v>
      </c>
      <c r="K86" s="3" t="s">
        <v>14</v>
      </c>
      <c r="L86" s="3" t="s">
        <v>15</v>
      </c>
      <c r="M86" s="3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8.00390625" defaultRowHeight="12.75"/>
  <sheetData>
    <row r="1" ht="15.75">
      <c r="A1" s="5" t="s">
        <v>29</v>
      </c>
    </row>
    <row r="2" ht="15.75">
      <c r="A2" s="5" t="s">
        <v>29</v>
      </c>
    </row>
    <row r="3" ht="15.75">
      <c r="A3" s="5" t="s">
        <v>29</v>
      </c>
    </row>
    <row r="4" ht="15.75">
      <c r="A4" s="5" t="s">
        <v>29</v>
      </c>
    </row>
    <row r="5" ht="15.75">
      <c r="A5" s="5" t="s">
        <v>29</v>
      </c>
    </row>
    <row r="6" ht="15.75">
      <c r="A6" s="5" t="s">
        <v>29</v>
      </c>
    </row>
    <row r="7" ht="15.75">
      <c r="A7" s="5" t="s">
        <v>29</v>
      </c>
    </row>
    <row r="8" ht="15.75">
      <c r="A8" s="5" t="s">
        <v>29</v>
      </c>
    </row>
    <row r="9" ht="15.75">
      <c r="A9" s="5" t="s">
        <v>29</v>
      </c>
    </row>
    <row r="10" ht="15.75">
      <c r="A10" s="5" t="s">
        <v>29</v>
      </c>
    </row>
    <row r="11" ht="15.75">
      <c r="A11" s="5" t="s">
        <v>29</v>
      </c>
    </row>
    <row r="12" ht="15.75">
      <c r="A12" s="5" t="s">
        <v>29</v>
      </c>
    </row>
    <row r="13" ht="15.75">
      <c r="A13" s="5" t="s">
        <v>29</v>
      </c>
    </row>
    <row r="14" ht="15.75">
      <c r="A14" s="5" t="s">
        <v>29</v>
      </c>
    </row>
    <row r="15" ht="15.75">
      <c r="A15" s="5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 18</dc:creator>
  <cp:keywords/>
  <dc:description/>
  <cp:lastModifiedBy>tepav 18</cp:lastModifiedBy>
  <dcterms:created xsi:type="dcterms:W3CDTF">2010-10-08T12:38:20Z</dcterms:created>
  <dcterms:modified xsi:type="dcterms:W3CDTF">2010-10-08T12:38:20Z</dcterms:modified>
  <cp:category/>
  <cp:version/>
  <cp:contentType/>
  <cp:contentStatus/>
</cp:coreProperties>
</file>