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TÜMÜ" sheetId="1" r:id="rId1"/>
    <sheet name="TEPAV" sheetId="2" r:id="rId2"/>
    <sheet name="Bytescout Spreadsheet SDK" sheetId="3" r:id="rId3"/>
  </sheets>
  <definedNames/>
  <calcPr fullCalcOnLoad="1"/>
</workbook>
</file>

<file path=xl/sharedStrings.xml><?xml version="1.0" encoding="utf-8"?>
<sst xmlns="http://schemas.openxmlformats.org/spreadsheetml/2006/main" count="497" uniqueCount="74">
  <si>
    <t>No</t>
  </si>
  <si>
    <t>Tarih:</t>
  </si>
  <si>
    <t>Portal Adı:</t>
  </si>
  <si>
    <t>Haber Başlığı:</t>
  </si>
  <si>
    <t>Tip:</t>
  </si>
  <si>
    <t>04.08.2010</t>
  </si>
  <si>
    <t>HABER ORTAK</t>
  </si>
  <si>
    <t>YENI SAFAK GAZETESI</t>
  </si>
  <si>
    <t>03.08.2010</t>
  </si>
  <si>
    <t>BEYAZ GAZETE</t>
  </si>
  <si>
    <t>YEREL GOZLEM</t>
  </si>
  <si>
    <t>HABERLER.COM</t>
  </si>
  <si>
    <t>AYDIN NET HABER</t>
  </si>
  <si>
    <t>IŞTEN HABER</t>
  </si>
  <si>
    <t>NET HABERCILIK</t>
  </si>
  <si>
    <t>AYPOST - AYDIN</t>
  </si>
  <si>
    <t>GÖZLEM GAZETESİ</t>
  </si>
  <si>
    <t>SHOW HABER</t>
  </si>
  <si>
    <t>MEDYA PLUS</t>
  </si>
  <si>
    <t>BIG HABER</t>
  </si>
  <si>
    <t>STAR GUNDEM</t>
  </si>
  <si>
    <t>TURK YURDU</t>
  </si>
  <si>
    <t>TURK.NET</t>
  </si>
  <si>
    <t>MUHABIR.NET</t>
  </si>
  <si>
    <t>AKTIF HABER</t>
  </si>
  <si>
    <t>02.08.2010</t>
  </si>
  <si>
    <t>MEDYA ANTALYA</t>
  </si>
  <si>
    <t>BIGPARA</t>
  </si>
  <si>
    <t>KOBIDEN</t>
  </si>
  <si>
    <t>HURRIYET GAZETESI</t>
  </si>
  <si>
    <t>TURKIYE TURIZM</t>
  </si>
  <si>
    <t>01.08.2010</t>
  </si>
  <si>
    <t>KOBI POSTASI</t>
  </si>
  <si>
    <t>31.07.2010</t>
  </si>
  <si>
    <t>T24</t>
  </si>
  <si>
    <t>HABERTURK</t>
  </si>
  <si>
    <t>DUNYA BULTENI</t>
  </si>
  <si>
    <t>TARAF GAZETESI</t>
  </si>
  <si>
    <t>REFERANS GAZETESI</t>
  </si>
  <si>
    <t>ZAMAN GAZETESI</t>
  </si>
  <si>
    <t>F5 HABER</t>
  </si>
  <si>
    <t>MEDYA 365</t>
  </si>
  <si>
    <t>RADIKAL GAZETESI</t>
  </si>
  <si>
    <t>30.07.2010</t>
  </si>
  <si>
    <t>EKO AYRINTI</t>
  </si>
  <si>
    <t>HABER.BE</t>
  </si>
  <si>
    <t>FINANS GUNDEM</t>
  </si>
  <si>
    <t>PRO HABER</t>
  </si>
  <si>
    <t>NETTEYIM.NET</t>
  </si>
  <si>
    <t>FINANS TREND</t>
  </si>
  <si>
    <t>HABER 7</t>
  </si>
  <si>
    <t>TR HABER</t>
  </si>
  <si>
    <t>HABER OKU</t>
  </si>
  <si>
    <t>LPG HABER</t>
  </si>
  <si>
    <t>DHA</t>
  </si>
  <si>
    <t>MILLIYET GAZETESI</t>
  </si>
  <si>
    <t>GERÇEK GUNDEM</t>
  </si>
  <si>
    <t>DUNYA GAZETESI</t>
  </si>
  <si>
    <t>GAZETEPORT</t>
  </si>
  <si>
    <t>29.07.2010</t>
  </si>
  <si>
    <t>HABERNAME</t>
  </si>
  <si>
    <t>KOBI SEKTOR</t>
  </si>
  <si>
    <t>HABER TARAF</t>
  </si>
  <si>
    <t>AMBAR DERGISI</t>
  </si>
  <si>
    <t>EURACTIV</t>
  </si>
  <si>
    <t>AKŞAM GAZETESİ</t>
  </si>
  <si>
    <t>SOL</t>
  </si>
  <si>
    <t>NET HABER</t>
  </si>
  <si>
    <t>POSTA GAZETESI</t>
  </si>
  <si>
    <t>28.07.2010</t>
  </si>
  <si>
    <t>NTVMSNBC</t>
  </si>
  <si>
    <t>HURRIYET DAILY NEWS</t>
  </si>
  <si>
    <t>STAR GAZETESI</t>
  </si>
  <si>
    <t>MADE WITH DEMO VERSION OF Bytescout Spreadsheet SDK version 2.2.0.399</t>
  </si>
</sst>
</file>

<file path=xl/styles.xml><?xml version="1.0" encoding="utf-8"?>
<styleSheet xmlns="http://schemas.openxmlformats.org/spreadsheetml/2006/main">
  <numFmts count="17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\(\$#,##0_);\(\$#,##0\)"/>
    <numFmt numFmtId="165" formatCode="\(\$#,##0_);[Red]\(\$#,##0\)"/>
    <numFmt numFmtId="166" formatCode="\(\$#,##0.00_);\(\$#,##0.00\)"/>
    <numFmt numFmtId="167" formatCode="\(\$#,##0.00_);[Red]\(\$#,##0.00\)"/>
    <numFmt numFmtId="168" formatCode="_(* #,##0_);_(* \(#,##0\);_(* &quot;-&quot;_);_(@_)"/>
    <numFmt numFmtId="169" formatCode="_(\$* #,##0_);_(\$* \(#,##0\);_(\$* &quot;-&quot;_);_(@_)"/>
    <numFmt numFmtId="170" formatCode="_(* #,##0.00_);_(* \(#,##0.00\);_(* &quot;-&quot;??_);_(@_)"/>
    <numFmt numFmtId="171" formatCode="_(\$* #,##0.00_);_(\$* \(#,##0.00\);_(\$* &quot;-&quot;??_);_(@_)"/>
    <numFmt numFmtId="172" formatCode="dd\.mm\.yyyy"/>
  </numFmts>
  <fonts count="39">
    <font>
      <sz val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0"/>
      <color indexed="18"/>
      <name val="Arial"/>
      <family val="0"/>
    </font>
    <font>
      <b/>
      <sz val="12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172" fontId="2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4" fillId="0" borderId="0" xfId="0" applyFont="1" applyAlignment="1">
      <alignment/>
    </xf>
  </cellXfs>
  <cellStyles count="4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Çıkış" xfId="40"/>
    <cellStyle name="Giriş" xfId="41"/>
    <cellStyle name="Hesaplama" xfId="42"/>
    <cellStyle name="İşaretli Hücre" xfId="43"/>
    <cellStyle name="İyi" xfId="44"/>
    <cellStyle name="Kötü" xfId="45"/>
    <cellStyle name="Not" xfId="46"/>
    <cellStyle name="Nötr" xfId="47"/>
    <cellStyle name="Toplam" xfId="48"/>
    <cellStyle name="Uyarı Metni" xfId="49"/>
    <cellStyle name="Vurgu1" xfId="50"/>
    <cellStyle name="Vurgu2" xfId="51"/>
    <cellStyle name="Vurgu3" xfId="52"/>
    <cellStyle name="Vurgu4" xfId="53"/>
    <cellStyle name="Vurgu5" xfId="54"/>
    <cellStyle name="Vurgu6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120"/>
  <sheetViews>
    <sheetView tabSelected="1" zoomScalePageLayoutView="0" workbookViewId="0" topLeftCell="A1">
      <selection activeCell="A1" sqref="A1"/>
    </sheetView>
  </sheetViews>
  <sheetFormatPr defaultColWidth="8.00390625" defaultRowHeight="12.75"/>
  <cols>
    <col min="1" max="2" width="8.00390625" style="0" customWidth="1"/>
    <col min="3" max="3" width="13.57421875" style="0" customWidth="1"/>
    <col min="4" max="4" width="30.8515625" style="0" customWidth="1"/>
    <col min="5" max="5" width="49.421875" style="0" customWidth="1"/>
    <col min="6" max="6" width="10.8515625" style="0" customWidth="1"/>
    <col min="7" max="7" width="9.00390625" style="0" customWidth="1"/>
    <col min="8" max="8" width="12.8515625" style="0" customWidth="1"/>
    <col min="9" max="9" width="11.7109375" style="0" customWidth="1"/>
    <col min="10" max="10" width="15.7109375" style="0" customWidth="1"/>
    <col min="11" max="13" width="17.140625" style="0" customWidth="1"/>
  </cols>
  <sheetData>
    <row r="2" spans="2:6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</row>
    <row r="3" spans="2:6" ht="12.75">
      <c r="B3" s="2">
        <v>1</v>
      </c>
      <c r="C3" s="3" t="s">
        <v>5</v>
      </c>
      <c r="D3" s="2" t="s">
        <v>6</v>
      </c>
      <c r="E3" s="4" t="str">
        <f>HYPERLINK("http://www.haberortak.com/Haber/Ekonomi/04082010/Ihracatci-yumurtalari-farkli-sepetlere-koyuyor.php","İHRACATÇI YUMURTALARI FARKLI SEPETLERE KOYUYOR")</f>
        <v>İHRACATÇI YUMURTALARI FARKLI SEPETLERE KOYUYOR</v>
      </c>
      <c r="F3" s="4" t="str">
        <f>HYPERLINK("http://beta.interpress.com/Viewer/portaltextviewer.aspx?IDS=1%2FHqhv7imQLG6tY2bCZKFA%3D%3D&amp;madi=1202","PORTAL")</f>
        <v>PORTAL</v>
      </c>
    </row>
    <row r="4" spans="2:6" ht="12.75">
      <c r="B4" s="2">
        <v>2</v>
      </c>
      <c r="C4" s="3" t="s">
        <v>5</v>
      </c>
      <c r="D4" s="2" t="s">
        <v>7</v>
      </c>
      <c r="E4" s="4" t="str">
        <f>HYPERLINK("http://yenisafak.com.tr/Ekonomi/?i=271743","TİCARETİMİZ ARTIYOR PAZAR ÇEŞİTLENİYOR")</f>
        <v>TİCARETİMİZ ARTIYOR PAZAR ÇEŞİTLENİYOR</v>
      </c>
      <c r="F4" s="4" t="str">
        <f>HYPERLINK("http://beta.interpress.com/Viewer/portaltextviewer.aspx?IDS=k3e7%2BC%2FA7uPG6tY2bCZKFA%3D%3D&amp;madi=1202","PORTAL")</f>
        <v>PORTAL</v>
      </c>
    </row>
    <row r="5" spans="2:6" ht="12.75">
      <c r="B5" s="2">
        <v>3</v>
      </c>
      <c r="C5" s="3" t="s">
        <v>8</v>
      </c>
      <c r="D5" s="2" t="s">
        <v>9</v>
      </c>
      <c r="E5" s="4" t="str">
        <f>HYPERLINK("http://www.beyazgazete.com/haber/2010/08/03/ihracat-pazari-cesitleniyor.html","İHRACAT PAZARI ÇEŞİTLENİYOR")</f>
        <v>İHRACAT PAZARI ÇEŞİTLENİYOR</v>
      </c>
      <c r="F5" s="4" t="str">
        <f>HYPERLINK("http://beta.interpress.com/Viewer/portaltextviewer.aspx?IDS=DqkU%2FVXOs87G6tY2bCZKFA%3D%3D&amp;madi=1202","PORTAL")</f>
        <v>PORTAL</v>
      </c>
    </row>
    <row r="6" spans="2:6" ht="12.75">
      <c r="B6" s="2">
        <v>4</v>
      </c>
      <c r="C6" s="3" t="s">
        <v>8</v>
      </c>
      <c r="D6" s="2" t="s">
        <v>10</v>
      </c>
      <c r="E6" s="4" t="str">
        <f>HYPERLINK("http://www.yerelgozlem.com/haberdetay.asp?ID=8507","EGELİ İHRACATÇILARDAN 'İHRACATTA EKSEN KAYMASI' YORUMLARINA TEPKİ")</f>
        <v>EGELİ İHRACATÇILARDAN 'İHRACATTA EKSEN KAYMASI' YORUMLARINA TEPKİ</v>
      </c>
      <c r="F6" s="4" t="str">
        <f>HYPERLINK("http://beta.interpress.com/Viewer/portaltextviewer.aspx?IDS=CJdUgUhJY3TG6tY2bCZKFA%3D%3D&amp;madi=1202","PORTAL")</f>
        <v>PORTAL</v>
      </c>
    </row>
    <row r="7" spans="2:6" ht="12.75">
      <c r="B7" s="2">
        <v>5</v>
      </c>
      <c r="C7" s="3" t="s">
        <v>8</v>
      </c>
      <c r="D7" s="2" t="s">
        <v>11</v>
      </c>
      <c r="E7" s="4" t="str">
        <f>HYPERLINK("http://www.haberler.com/ihracatci-yumurtalarini-farkli-sepetlere-koyuyor-2176676-haberi/","İHRACATÇI 'YUMURTALARINI FARKLI SEPETLERE KOYUYOR'")</f>
        <v>İHRACATÇI 'YUMURTALARINI FARKLI SEPETLERE KOYUYOR'</v>
      </c>
      <c r="F7" s="4" t="str">
        <f>HYPERLINK("http://beta.interpress.com/Viewer/portaltextviewer.aspx?IDS=mCOXUTKFFEXG6tY2bCZKFA%3D%3D&amp;madi=1202","PORTAL")</f>
        <v>PORTAL</v>
      </c>
    </row>
    <row r="8" spans="2:6" ht="12.75">
      <c r="B8" s="2">
        <v>6</v>
      </c>
      <c r="C8" s="3" t="s">
        <v>8</v>
      </c>
      <c r="D8" s="2" t="s">
        <v>12</v>
      </c>
      <c r="E8" s="4" t="str">
        <f>HYPERLINK("http://www.aydinnethaber.com/haber/ihracat-pazari-cesitleniyor-21034.html","İHRACAT PAZARI ÇEŞİTLENİYOR")</f>
        <v>İHRACAT PAZARI ÇEŞİTLENİYOR</v>
      </c>
      <c r="F8" s="4" t="str">
        <f>HYPERLINK("http://beta.interpress.com/Viewer/portaltextviewer.aspx?IDS=mFTLQE6aC%2FnG6tY2bCZKFA%3D%3D&amp;madi=1202","PORTAL")</f>
        <v>PORTAL</v>
      </c>
    </row>
    <row r="9" spans="2:6" ht="12.75">
      <c r="B9" s="2">
        <v>7</v>
      </c>
      <c r="C9" s="3" t="s">
        <v>8</v>
      </c>
      <c r="D9" s="2" t="s">
        <v>13</v>
      </c>
      <c r="E9" s="4" t="str">
        <f>HYPERLINK("http://istenhaber.com/2010/08/03/egeli-ihracatcilardan-ihracatta-eksen-kaymasi-yorumlarina-tepki/","EGELİ İHRACATÇILARDAN 'İHRACATTA EKSEN KAYMASI' YORUMLARINA TEPKİ")</f>
        <v>EGELİ İHRACATÇILARDAN 'İHRACATTA EKSEN KAYMASI' YORUMLARINA TEPKİ</v>
      </c>
      <c r="F9" s="4" t="str">
        <f>HYPERLINK("http://beta.interpress.com/Viewer/portaltextviewer.aspx?IDS=TVc77QGdHpfG6tY2bCZKFA%3D%3D&amp;madi=1202","PORTAL")</f>
        <v>PORTAL</v>
      </c>
    </row>
    <row r="10" spans="2:6" ht="12.75">
      <c r="B10" s="2">
        <v>8</v>
      </c>
      <c r="C10" s="3" t="s">
        <v>8</v>
      </c>
      <c r="D10" s="2" t="s">
        <v>14</v>
      </c>
      <c r="E10" s="4" t="str">
        <f>HYPERLINK("http://www.nethabercilik.com/haber/ihracat-pazari-cesitleniyor.htm","İHRACAT PAZARI ÇEŞİTLENİYOR")</f>
        <v>İHRACAT PAZARI ÇEŞİTLENİYOR</v>
      </c>
      <c r="F10" s="4" t="str">
        <f>HYPERLINK("http://beta.interpress.com/Viewer/portaltextviewer.aspx?IDS=xAg2pbuVUgfG6tY2bCZKFA%3D%3D&amp;madi=1202","PORTAL")</f>
        <v>PORTAL</v>
      </c>
    </row>
    <row r="11" spans="2:6" ht="12.75">
      <c r="B11" s="2">
        <v>9</v>
      </c>
      <c r="C11" s="3" t="s">
        <v>8</v>
      </c>
      <c r="D11" s="2" t="s">
        <v>15</v>
      </c>
      <c r="E11" s="4" t="str">
        <f>HYPERLINK("http://www.aypost.com/news_detail.php?id=10458","AB PAZARINDAKİ İHRACAT KAYIPLARI...")</f>
        <v>AB PAZARINDAKİ İHRACAT KAYIPLARI...</v>
      </c>
      <c r="F11" s="4" t="str">
        <f>HYPERLINK("http://beta.interpress.com/Viewer/portaltextviewer.aspx?IDS=IJXvnYvfVN3G6tY2bCZKFA%3D%3D&amp;madi=1202","PORTAL")</f>
        <v>PORTAL</v>
      </c>
    </row>
    <row r="12" spans="2:6" ht="12.75">
      <c r="B12" s="2">
        <v>10</v>
      </c>
      <c r="C12" s="3" t="s">
        <v>8</v>
      </c>
      <c r="D12" s="2" t="s">
        <v>16</v>
      </c>
      <c r="E12" s="4" t="str">
        <f>HYPERLINK("http://www.gozlemgazetesi.com.tr/haber/19827-turkmenoglu-ihracatta-eksen-kaymasi-yorumlari-yers.html","TÜRKMENOĞLU: 'İHRACATTA EKSEN KAYMASI YORUMLARI YERSİZ'")</f>
        <v>TÜRKMENOĞLU: 'İHRACATTA EKSEN KAYMASI YORUMLARI YERSİZ'</v>
      </c>
      <c r="F12" s="4" t="str">
        <f>HYPERLINK("http://beta.interpress.com/Viewer/portaltextviewer.aspx?IDS=5i1AThHg3krG6tY2bCZKFA%3D%3D&amp;madi=1202","PORTAL")</f>
        <v>PORTAL</v>
      </c>
    </row>
    <row r="13" spans="2:6" ht="12.75">
      <c r="B13" s="2">
        <v>11</v>
      </c>
      <c r="C13" s="3" t="s">
        <v>8</v>
      </c>
      <c r="D13" s="2" t="s">
        <v>17</v>
      </c>
      <c r="E13" s="4" t="str">
        <f>HYPERLINK("http://www.showhaber.com/egeli-ihracatcilardan-ihracatta-eksen-kaymasi-yorumlarina-tepki-322666.htm","EGELİ İHRACATÇILARDAN 'İHRACATTA EKSEN KAYMASI' YORUMLARINA TEPKİ")</f>
        <v>EGELİ İHRACATÇILARDAN 'İHRACATTA EKSEN KAYMASI' YORUMLARINA TEPKİ</v>
      </c>
      <c r="F13" s="4" t="str">
        <f>HYPERLINK("http://beta.interpress.com/Viewer/portaltextviewer.aspx?IDS=fyMJjXgYGQ7G6tY2bCZKFA%3D%3D&amp;madi=1202","PORTAL")</f>
        <v>PORTAL</v>
      </c>
    </row>
    <row r="14" spans="2:6" ht="12.75">
      <c r="B14" s="2">
        <v>12</v>
      </c>
      <c r="C14" s="3" t="s">
        <v>8</v>
      </c>
      <c r="D14" s="2" t="s">
        <v>18</v>
      </c>
      <c r="E14" s="4" t="str">
        <f>HYPERLINK("http://www.medyaplus.com/gundem/ekonomi/332014.html","EGELİ İHRACATÇILARDAN 'İHRACATTA EKSEN KAYMASI' YORUMLARINA TEPKİ")</f>
        <v>EGELİ İHRACATÇILARDAN 'İHRACATTA EKSEN KAYMASI' YORUMLARINA TEPKİ</v>
      </c>
      <c r="F14" s="4" t="str">
        <f>HYPERLINK("http://beta.interpress.com/Viewer/portaltextviewer.aspx?IDS=poEQgt0zBnrG6tY2bCZKFA%3D%3D&amp;madi=1202","PORTAL")</f>
        <v>PORTAL</v>
      </c>
    </row>
    <row r="15" spans="2:6" ht="12.75">
      <c r="B15" s="2">
        <v>13</v>
      </c>
      <c r="C15" s="3" t="s">
        <v>8</v>
      </c>
      <c r="D15" s="2" t="s">
        <v>19</v>
      </c>
      <c r="E15" s="4" t="str">
        <f>HYPERLINK("http://www.bighaber.com/egeli-ihracatcilardan-ihracatta-eksen-kaymasi-yorumlarina-tepki/","EGELİ İHRACATÇILARDAN 'İHRACATTA EKSEN KAYMASI' YORUMLARINA TEPKİ")</f>
        <v>EGELİ İHRACATÇILARDAN 'İHRACATTA EKSEN KAYMASI' YORUMLARINA TEPKİ</v>
      </c>
      <c r="F15" s="4" t="str">
        <f>HYPERLINK("http://beta.interpress.com/Viewer/portaltextviewer.aspx?IDS=mlhauIJVTb3G6tY2bCZKFA%3D%3D&amp;madi=1202","PORTAL")</f>
        <v>PORTAL</v>
      </c>
    </row>
    <row r="16" spans="2:6" ht="12.75">
      <c r="B16" s="2">
        <v>14</v>
      </c>
      <c r="C16" s="3" t="s">
        <v>8</v>
      </c>
      <c r="D16" s="2" t="s">
        <v>20</v>
      </c>
      <c r="E16" s="4" t="str">
        <f>HYPERLINK("http://www.stargundem.com/ekonomi/1054488-egeli-ihracatcilardan-ihracatta-eksen-kaymasi-yorumlarina-tepki-haberi.html","EGELİ İHRACATÇILARDAN 'İHRACATTA EKSEN KAYMASI' YORUMLARINA TEPKİ")</f>
        <v>EGELİ İHRACATÇILARDAN 'İHRACATTA EKSEN KAYMASI' YORUMLARINA TEPKİ</v>
      </c>
      <c r="F16" s="4" t="str">
        <f>HYPERLINK("http://beta.interpress.com/Viewer/portaltextviewer.aspx?IDS=J9O90AJKSP3G6tY2bCZKFA%3D%3D&amp;madi=1202","PORTAL")</f>
        <v>PORTAL</v>
      </c>
    </row>
    <row r="17" spans="2:6" ht="12.75">
      <c r="B17" s="2">
        <v>15</v>
      </c>
      <c r="C17" s="3" t="s">
        <v>8</v>
      </c>
      <c r="D17" s="2" t="s">
        <v>21</v>
      </c>
      <c r="E17" s="4" t="str">
        <f>HYPERLINK("http://turkyurdu.com/haber/ekonomi/egeli-ihracatcilardan-ihracatta-eksen-kaymasi-yorumlarina-tepki/","EGELİ İHRACATÇILARDAN 'İHRACATTA EKSEN KAYMASI' YORUMLARINA TEPKİ")</f>
        <v>EGELİ İHRACATÇILARDAN 'İHRACATTA EKSEN KAYMASI' YORUMLARINA TEPKİ</v>
      </c>
      <c r="F17" s="4" t="str">
        <f>HYPERLINK("http://beta.interpress.com/Viewer/portaltextviewer.aspx?IDS=wK5QeCVDtWDG6tY2bCZKFA%3D%3D&amp;madi=1202","PORTAL")</f>
        <v>PORTAL</v>
      </c>
    </row>
    <row r="18" spans="2:6" ht="12.75">
      <c r="B18" s="2">
        <v>16</v>
      </c>
      <c r="C18" s="3" t="s">
        <v>8</v>
      </c>
      <c r="D18" s="2" t="s">
        <v>22</v>
      </c>
      <c r="E18" s="4" t="str">
        <f>HYPERLINK("http://haber.turk.net/haber_detay.asp?ID=2544304&amp;cat=EKO","EGELİ İHRACATÇILARDAN 'İHRACATTA EKSEN KAYMASI' YORUMLARINA TEPKİ")</f>
        <v>EGELİ İHRACATÇILARDAN 'İHRACATTA EKSEN KAYMASI' YORUMLARINA TEPKİ</v>
      </c>
      <c r="F18" s="4" t="str">
        <f>HYPERLINK("http://beta.interpress.com/Viewer/portaltextviewer.aspx?IDS=ndZx56DTV2%2FG6tY2bCZKFA%3D%3D&amp;madi=1202","PORTAL")</f>
        <v>PORTAL</v>
      </c>
    </row>
    <row r="19" spans="2:6" ht="12.75">
      <c r="B19" s="2">
        <v>17</v>
      </c>
      <c r="C19" s="3" t="s">
        <v>8</v>
      </c>
      <c r="D19" s="2" t="s">
        <v>23</v>
      </c>
      <c r="E19" s="4" t="str">
        <f>HYPERLINK("http://www.muhabir.net/egeli-ihracatcilardan-ihracatta-eksen-kaymasi-yorumlarina-tepki/","EGELİ İHRACATÇILARDAN 'İHRACATTA EKSEN KAYMASI' YORUMLARINA TEPKİ")</f>
        <v>EGELİ İHRACATÇILARDAN 'İHRACATTA EKSEN KAYMASI' YORUMLARINA TEPKİ</v>
      </c>
      <c r="F19" s="4" t="str">
        <f>HYPERLINK("http://beta.interpress.com/Viewer/portaltextviewer.aspx?IDS=PDB5Vk8%2BUPzG6tY2bCZKFA%3D%3D&amp;madi=1202","PORTAL")</f>
        <v>PORTAL</v>
      </c>
    </row>
    <row r="20" spans="2:6" ht="12.75">
      <c r="B20" s="2">
        <v>18</v>
      </c>
      <c r="C20" s="3" t="s">
        <v>8</v>
      </c>
      <c r="D20" s="2" t="s">
        <v>24</v>
      </c>
      <c r="E20" s="4" t="str">
        <f>HYPERLINK("http://www.aktifhaber.com/news_detail.php?id=311448","'EKSEN KAYMASI' YERSİZ")</f>
        <v>'EKSEN KAYMASI' YERSİZ</v>
      </c>
      <c r="F20" s="4" t="str">
        <f>HYPERLINK("http://beta.interpress.com/Viewer/portaltextviewer.aspx?IDS=g59JtW40927G6tY2bCZKFA%3D%3D&amp;madi=1202","PORTAL")</f>
        <v>PORTAL</v>
      </c>
    </row>
    <row r="21" spans="2:6" ht="12.75">
      <c r="B21" s="2">
        <v>19</v>
      </c>
      <c r="C21" s="3" t="s">
        <v>8</v>
      </c>
      <c r="D21" s="2" t="s">
        <v>11</v>
      </c>
      <c r="E21" s="4" t="str">
        <f>HYPERLINK("http://www.haberler.com/egeli-ihracatcilardan-ihracatta-eksen-kaymasi-2176256-haberi/","EGELİ İHRACATÇILARDAN  İHRACATTA EKSEN KAYMASI  YORUMLARINA ...")</f>
        <v>EGELİ İHRACATÇILARDAN  İHRACATTA EKSEN KAYMASI  YORUMLARINA ...</v>
      </c>
      <c r="F21" s="4" t="str">
        <f>HYPERLINK("http://beta.interpress.com/Viewer/portaltextviewer.aspx?IDS=UQvKC2f5DEXG6tY2bCZKFA%3D%3D&amp;madi=1202","PORTAL")</f>
        <v>PORTAL</v>
      </c>
    </row>
    <row r="22" spans="2:6" ht="12.75">
      <c r="B22" s="2">
        <v>20</v>
      </c>
      <c r="C22" s="3" t="s">
        <v>25</v>
      </c>
      <c r="D22" s="2" t="s">
        <v>26</v>
      </c>
      <c r="E22" s="4" t="str">
        <f>HYPERLINK("http://www.medyantalya.com/ekonomi/pazarda-eksen-kaymasi-kavgasi.html","PAZARDA EKSEN KAYMASI KAVGASI")</f>
        <v>PAZARDA EKSEN KAYMASI KAVGASI</v>
      </c>
      <c r="F22" s="4" t="str">
        <f>HYPERLINK("http://beta.interpress.com/Viewer/portaltextviewer.aspx?IDS=2qLBvMvtFCzG6tY2bCZKFA%3D%3D&amp;madi=1202","PORTAL")</f>
        <v>PORTAL</v>
      </c>
    </row>
    <row r="23" spans="2:6" ht="12.75">
      <c r="B23" s="2">
        <v>21</v>
      </c>
      <c r="C23" s="3" t="s">
        <v>25</v>
      </c>
      <c r="D23" s="2" t="s">
        <v>27</v>
      </c>
      <c r="E23" s="4" t="str">
        <f>HYPERLINK("http://www.hurriyet.com.tr/yazarlar/15464643.asp?yazarid=8&amp;gid=61","İHRACATTA SIKINTI VARSA KIZILMAZ, ÇÖZÜM ARANIR 02.08.2010")</f>
        <v>İHRACATTA SIKINTI VARSA KIZILMAZ, ÇÖZÜM ARANIR 02.08.2010</v>
      </c>
      <c r="F23" s="4" t="str">
        <f>HYPERLINK("http://beta.interpress.com/Viewer/portaltextviewer.aspx?IDS=1DQVnz2Od9zG6tY2bCZKFA%3D%3D&amp;madi=1202","PORTAL")</f>
        <v>PORTAL</v>
      </c>
    </row>
    <row r="24" spans="2:6" ht="12.75">
      <c r="B24" s="2">
        <v>22</v>
      </c>
      <c r="C24" s="3" t="s">
        <v>25</v>
      </c>
      <c r="D24" s="2" t="s">
        <v>28</v>
      </c>
      <c r="E24" s="4" t="str">
        <f>HYPERLINK("http://www.kobiden.com/haber.asp?id=7185&amp;baslik=T%FCrkihracat%FDn%FDneksenikaym%FDyor%3Bkapsam%FDgeni%FEliyor%21","09:33-TÜRK İHRACATININ EKSENİ KAYMIYOR; KAPSAMI GENİŞLİYOR!")</f>
        <v>09:33-TÜRK İHRACATININ EKSENİ KAYMIYOR; KAPSAMI GENİŞLİYOR!</v>
      </c>
      <c r="F24" s="4" t="str">
        <f>HYPERLINK("http://beta.interpress.com/Viewer/portaltextviewer.aspx?IDS=efkAQLt7gZLG6tY2bCZKFA%3D%3D&amp;madi=1202","PORTAL")</f>
        <v>PORTAL</v>
      </c>
    </row>
    <row r="25" spans="2:6" ht="12.75">
      <c r="B25" s="2">
        <v>23</v>
      </c>
      <c r="C25" s="3" t="s">
        <v>25</v>
      </c>
      <c r="D25" s="2" t="s">
        <v>29</v>
      </c>
      <c r="E25" s="4" t="str">
        <f>HYPERLINK("http://rss.feedsportal.com/c/32714/f/507117/s/c7329b3/l/0L0Shurriyet0N0Btr0Cyazarlar0C154646430Basp/story01.htm","İHRACATTA SIKINTI VARSA KIZILMAZ, ÇÖZÜM ARANIR")</f>
        <v>İHRACATTA SIKINTI VARSA KIZILMAZ, ÇÖZÜM ARANIR</v>
      </c>
      <c r="F25" s="4" t="str">
        <f>HYPERLINK("http://beta.interpress.com/Viewer/portaltextviewer.aspx?IDS=DHF%2FEBi2CDnG6tY2bCZKFA%3D%3D&amp;madi=1202","PORTAL")</f>
        <v>PORTAL</v>
      </c>
    </row>
    <row r="26" spans="2:6" ht="12.75">
      <c r="B26" s="2">
        <v>24</v>
      </c>
      <c r="C26" s="3" t="s">
        <v>25</v>
      </c>
      <c r="D26" s="2" t="s">
        <v>29</v>
      </c>
      <c r="E26" s="4" t="str">
        <f>HYPERLINK("http://rss.feedsportal.com/c/32714/f/507129/s/c732a1b/l/0L0Shurriyet0N0Btr0Cyazarlar0C154646430Basp/story01.htm","İHRACATTA SIKINTI VARSA KIZILMAZ, ÇÖZÜM ARANIR - ERDAL SAĞLAM")</f>
        <v>İHRACATTA SIKINTI VARSA KIZILMAZ, ÇÖZÜM ARANIR - ERDAL SAĞLAM</v>
      </c>
      <c r="F26" s="4" t="str">
        <f>HYPERLINK("http://beta.interpress.com/Viewer/portaltextviewer.aspx?IDS=WsMxR%2BATVnrG6tY2bCZKFA%3D%3D&amp;madi=1202","PORTAL")</f>
        <v>PORTAL</v>
      </c>
    </row>
    <row r="27" spans="2:6" ht="12.75">
      <c r="B27" s="2">
        <v>25</v>
      </c>
      <c r="C27" s="3" t="s">
        <v>25</v>
      </c>
      <c r="D27" s="2" t="s">
        <v>30</v>
      </c>
      <c r="E27" s="4" t="str">
        <f>HYPERLINK("http://www.turkiyeturizm.com//news_detail.php?id=29618","PAZARDA EKSEN KAYMASI KAVGASI ")</f>
        <v>PAZARDA EKSEN KAYMASI KAVGASI </v>
      </c>
      <c r="F27" s="4" t="str">
        <f>HYPERLINK("http://beta.interpress.com/Viewer/portaltextviewer.aspx?IDS=YaQvZ2IsYCnG6tY2bCZKFA%3D%3D&amp;madi=1202","PORTAL")</f>
        <v>PORTAL</v>
      </c>
    </row>
    <row r="28" spans="2:6" ht="12.75">
      <c r="B28" s="2">
        <v>26</v>
      </c>
      <c r="C28" s="3" t="s">
        <v>31</v>
      </c>
      <c r="D28" s="2" t="s">
        <v>32</v>
      </c>
      <c r="E28" s="4" t="str">
        <f>HYPERLINK("http://www.kobipostasi.net/2010/08/01/tim-dis-ticarette-eksen-kaymasi-yok-yorunge-genislemesi-var/","DIŞ TİCARETTE EKSEN Mİ KAYIYOR YÖRÜNGE Mİ GENİŞLİYOR?")</f>
        <v>DIŞ TİCARETTE EKSEN Mİ KAYIYOR YÖRÜNGE Mİ GENİŞLİYOR?</v>
      </c>
      <c r="F28" s="4" t="str">
        <f>HYPERLINK("http://beta.interpress.com/Viewer/portaltextviewer.aspx?IDS=VbVHY0GINk3G6tY2bCZKFA%3D%3D&amp;madi=1202","PORTAL")</f>
        <v>PORTAL</v>
      </c>
    </row>
    <row r="29" spans="2:6" ht="12.75">
      <c r="B29" s="2">
        <v>27</v>
      </c>
      <c r="C29" s="3" t="s">
        <v>31</v>
      </c>
      <c r="D29" s="2" t="s">
        <v>32</v>
      </c>
      <c r="E29" s="4" t="str">
        <f>HYPERLINK("http://www.kobipostasi.net/2010/08/01/tepav-raporunun-analizi/","TEPAV RAPORU'NUN ANALİZİ")</f>
        <v>TEPAV RAPORU'NUN ANALİZİ</v>
      </c>
      <c r="F29" s="4" t="str">
        <f>HYPERLINK("http://beta.interpress.com/Viewer/portaltextviewer.aspx?IDS=6%2FVGnVfedZnG6tY2bCZKFA%3D%3D&amp;madi=1202","PORTAL")</f>
        <v>PORTAL</v>
      </c>
    </row>
    <row r="30" spans="2:6" ht="12.75">
      <c r="B30" s="2">
        <v>28</v>
      </c>
      <c r="C30" s="3" t="s">
        <v>33</v>
      </c>
      <c r="D30" s="2" t="s">
        <v>34</v>
      </c>
      <c r="E30" s="4" t="str">
        <f>HYPERLINK("http://www.T24.com.tr/content/newsdetail.aspx?newscode=88431&amp;cat=28","İHRACAT TARTIŞMASINA T24.COM.TR DAMGASI")</f>
        <v>İHRACAT TARTIŞMASINA T24.COM.TR DAMGASI</v>
      </c>
      <c r="F30" s="4" t="str">
        <f>HYPERLINK("http://beta.interpress.com/Viewer/portaltextviewer.aspx?IDS=lkcBZprelRrG6tY2bCZKFA%3D%3D&amp;madi=1202","PORTAL")</f>
        <v>PORTAL</v>
      </c>
    </row>
    <row r="31" spans="2:6" ht="12.75">
      <c r="B31" s="2">
        <v>29</v>
      </c>
      <c r="C31" s="3" t="s">
        <v>33</v>
      </c>
      <c r="D31" s="2" t="s">
        <v>35</v>
      </c>
      <c r="E31" s="4" t="str">
        <f>HYPERLINK("http://ekonomi.haberturk.com/makro-ekonomi/haber/537753-ortadogu-ve-afrikaya-is-yapmasa-miydik","'ORTADOĞU VE  AFRİKA'YA İŞ YAPMASA MIYDIK'")</f>
        <v>'ORTADOĞU VE  AFRİKA'YA İŞ YAPMASA MIYDIK'</v>
      </c>
      <c r="F31" s="4" t="str">
        <f>HYPERLINK("http://beta.interpress.com/Viewer/portaltextviewer.aspx?IDS=ILJEbF7xFejG6tY2bCZKFA%3D%3D&amp;madi=1202","PORTAL")</f>
        <v>PORTAL</v>
      </c>
    </row>
    <row r="32" spans="2:6" ht="12.75">
      <c r="B32" s="2">
        <v>30</v>
      </c>
      <c r="C32" s="3" t="s">
        <v>33</v>
      </c>
      <c r="D32" s="2" t="s">
        <v>36</v>
      </c>
      <c r="E32" s="4" t="str">
        <f>HYPERLINK("http://www.dunyabulteni.net/news_detail.php?id=123516","ÇAĞLAYAN'DAN GÖZ DOKTORU TAVSİYESİ")</f>
        <v>ÇAĞLAYAN'DAN GÖZ DOKTORU TAVSİYESİ</v>
      </c>
      <c r="F32" s="4" t="str">
        <f>HYPERLINK("http://beta.interpress.com/Viewer/portaltextviewer.aspx?IDS=tsRt2avmLXDG6tY2bCZKFA%3D%3D&amp;madi=1202","PORTAL")</f>
        <v>PORTAL</v>
      </c>
    </row>
    <row r="33" spans="2:6" ht="12.75">
      <c r="B33" s="2">
        <v>31</v>
      </c>
      <c r="C33" s="3" t="s">
        <v>33</v>
      </c>
      <c r="D33" s="2" t="s">
        <v>37</v>
      </c>
      <c r="E33" s="4" t="str">
        <f>HYPERLINK("http://www.taraf.com.tr/haber/54756.htm","EKSEN TARTIŞMASI İHRACATA KAYDI")</f>
        <v>EKSEN TARTIŞMASI İHRACATA KAYDI</v>
      </c>
      <c r="F33" s="4" t="str">
        <f>HYPERLINK("http://beta.interpress.com/Viewer/portaltextviewer.aspx?IDS=%2BttqG16W%2B%2F3G6tY2bCZKFA%3D%3D&amp;madi=1202","PORTAL")</f>
        <v>PORTAL</v>
      </c>
    </row>
    <row r="34" spans="2:6" ht="12.75">
      <c r="B34" s="2">
        <v>32</v>
      </c>
      <c r="C34" s="3" t="s">
        <v>33</v>
      </c>
      <c r="D34" s="2" t="s">
        <v>7</v>
      </c>
      <c r="E34" s="4" t="str">
        <f>HYPERLINK("http://yenisafak.com.tr/Ekonomi/?i=271035","PAZAR KAYBI OLANLARIN KENDİ EKSENLERİ KAYDI")</f>
        <v>PAZAR KAYBI OLANLARIN KENDİ EKSENLERİ KAYDI</v>
      </c>
      <c r="F34" s="4" t="str">
        <f>HYPERLINK("http://beta.interpress.com/Viewer/portaltextviewer.aspx?IDS=Y45BhBqODiTG6tY2bCZKFA%3D%3D&amp;madi=1202","PORTAL")</f>
        <v>PORTAL</v>
      </c>
    </row>
    <row r="35" spans="2:6" ht="12.75">
      <c r="B35" s="2">
        <v>33</v>
      </c>
      <c r="C35" s="3" t="s">
        <v>33</v>
      </c>
      <c r="D35" s="2" t="s">
        <v>7</v>
      </c>
      <c r="E35" s="4" t="str">
        <f>HYPERLINK("http://yenisafak.com.tr/Ekonomi/?i=271036","İHRACATTA SAPMA YOK, ROTAMIZ DOĞRU")</f>
        <v>İHRACATTA SAPMA YOK, ROTAMIZ DOĞRU</v>
      </c>
      <c r="F35" s="4" t="str">
        <f>HYPERLINK("http://beta.interpress.com/Viewer/portaltextviewer.aspx?IDS=V8bGfSTdkErG6tY2bCZKFA%3D%3D&amp;madi=1202","PORTAL")</f>
        <v>PORTAL</v>
      </c>
    </row>
    <row r="36" spans="2:6" ht="12.75">
      <c r="B36" s="2">
        <v>34</v>
      </c>
      <c r="C36" s="3" t="s">
        <v>33</v>
      </c>
      <c r="D36" s="2" t="s">
        <v>38</v>
      </c>
      <c r="E36" s="4" t="str">
        <f>HYPERLINK("http://www.referansgazetesi.com/haber.aspx?HBR_KOD=142498","KAVGANIN YENİ ADI, İHRACATTA EKSEN KAYMASI RAPORU")</f>
        <v>KAVGANIN YENİ ADI, İHRACATTA EKSEN KAYMASI RAPORU</v>
      </c>
      <c r="F36" s="4" t="str">
        <f>HYPERLINK("http://beta.interpress.com/Viewer/portaltextviewer.aspx?IDS=N2SrQrf%2F1hPG6tY2bCZKFA%3D%3D&amp;madi=1202","PORTAL")</f>
        <v>PORTAL</v>
      </c>
    </row>
    <row r="37" spans="2:6" ht="12.75">
      <c r="B37" s="2">
        <v>35</v>
      </c>
      <c r="C37" s="3" t="s">
        <v>33</v>
      </c>
      <c r="D37" s="2" t="s">
        <v>39</v>
      </c>
      <c r="E37" s="4" t="str">
        <f>HYPERLINK("http://www.zaman.com.tr/haber.do?haberno=1010769","TİM: EKSEN KAYMASI YOK YÖRÜNGE GENİŞLEMESİ VAR")</f>
        <v>TİM: EKSEN KAYMASI YOK YÖRÜNGE GENİŞLEMESİ VAR</v>
      </c>
      <c r="F37" s="4" t="str">
        <f>HYPERLINK("http://beta.interpress.com/Viewer/portaltextviewer.aspx?IDS=6Z25ysPBg%2FzG6tY2bCZKFA%3D%3D&amp;madi=1202","PORTAL")</f>
        <v>PORTAL</v>
      </c>
    </row>
    <row r="38" spans="2:6" ht="12.75">
      <c r="B38" s="2">
        <v>36</v>
      </c>
      <c r="C38" s="3" t="s">
        <v>33</v>
      </c>
      <c r="D38" s="2" t="s">
        <v>9</v>
      </c>
      <c r="E38" s="4" t="str">
        <f>HYPERLINK("http://www.beyazgazete.com/haber/2010/07/31/tepav-in-ihracat-raporu-carpik.html","'TEPAV'IN İHRACAT  RAPORU ÇARPIK'")</f>
        <v>'TEPAV'IN İHRACAT  RAPORU ÇARPIK'</v>
      </c>
      <c r="F38" s="4" t="str">
        <f>HYPERLINK("http://beta.interpress.com/Viewer/portaltextviewer.aspx?IDS=hbUbX5yEm5zG6tY2bCZKFA%3D%3D&amp;madi=1202","PORTAL")</f>
        <v>PORTAL</v>
      </c>
    </row>
    <row r="39" spans="2:6" ht="12.75">
      <c r="B39" s="2">
        <v>37</v>
      </c>
      <c r="C39" s="3" t="s">
        <v>33</v>
      </c>
      <c r="D39" s="2" t="s">
        <v>9</v>
      </c>
      <c r="E39" s="4" t="str">
        <f>HYPERLINK("http://www.beyazgazete.com/haber/2010/07/31/tim-eksen-kaymasi-yok-yorunge-genislemesi-var.html","TİM: EKSEN KAYMASI YOK YÖRÜNGE GENİŞLEMESİ VAR")</f>
        <v>TİM: EKSEN KAYMASI YOK YÖRÜNGE GENİŞLEMESİ VAR</v>
      </c>
      <c r="F39" s="4" t="str">
        <f>HYPERLINK("http://beta.interpress.com/Viewer/portaltextviewer.aspx?IDS=sOoX%2BXcNf4DG6tY2bCZKFA%3D%3D&amp;madi=1202","PORTAL")</f>
        <v>PORTAL</v>
      </c>
    </row>
    <row r="40" spans="2:6" ht="12.75">
      <c r="B40" s="2">
        <v>38</v>
      </c>
      <c r="C40" s="3" t="s">
        <v>33</v>
      </c>
      <c r="D40" s="2" t="s">
        <v>40</v>
      </c>
      <c r="E40" s="4" t="str">
        <f>HYPERLINK("http://www.f5haber.com/haberoku.aspx?id=1680884","'EKSEN KAYMADI YÖRÜNGE GENİŞLEDİ'")</f>
        <v>'EKSEN KAYMADI YÖRÜNGE GENİŞLEDİ'</v>
      </c>
      <c r="F40" s="4" t="str">
        <f>HYPERLINK("http://beta.interpress.com/Viewer/portaltextviewer.aspx?IDS=YVbmD51WT1zG6tY2bCZKFA%3D%3D&amp;madi=1202","PORTAL")</f>
        <v>PORTAL</v>
      </c>
    </row>
    <row r="41" spans="2:6" ht="12.75">
      <c r="B41" s="2">
        <v>39</v>
      </c>
      <c r="C41" s="3" t="s">
        <v>33</v>
      </c>
      <c r="D41" s="2" t="s">
        <v>41</v>
      </c>
      <c r="E41" s="4" t="str">
        <f>HYPERLINK("http://www.medya365.com/haber-172315--eksen-kaymadi-yorunge-genisledi-.html","'EKSEN KAYMADI YÖRÜNGE GENİŞLEDİ'")</f>
        <v>'EKSEN KAYMADI YÖRÜNGE GENİŞLEDİ'</v>
      </c>
      <c r="F41" s="4" t="str">
        <f>HYPERLINK("http://beta.interpress.com/Viewer/portaltextviewer.aspx?IDS=LirYh7IEZNzG6tY2bCZKFA%3D%3D&amp;madi=1202","PORTAL")</f>
        <v>PORTAL</v>
      </c>
    </row>
    <row r="42" spans="2:6" ht="12.75">
      <c r="B42" s="2">
        <v>40</v>
      </c>
      <c r="C42" s="3" t="s">
        <v>33</v>
      </c>
      <c r="D42" s="2" t="s">
        <v>42</v>
      </c>
      <c r="E42" s="4" t="str">
        <f>HYPERLINK("http://www.radikal.com.tr/Radikal.aspx?aType=RadikalHaberDetay&amp;ArticleID=1010953&amp;CategoryID=101","TİM: TÜRKİYE İHRACATTA EKSEN KAYMASI DEĞİL, YÖRÜNGE GENİŞLEMESİ YAŞADI")</f>
        <v>TİM: TÜRKİYE İHRACATTA EKSEN KAYMASI DEĞİL, YÖRÜNGE GENİŞLEMESİ YAŞADI</v>
      </c>
      <c r="F42" s="4" t="str">
        <f>HYPERLINK("http://beta.interpress.com/Viewer/portaltextviewer.aspx?IDS=lCN07R0P7gTG6tY2bCZKFA%3D%3D&amp;madi=1202","PORTAL")</f>
        <v>PORTAL</v>
      </c>
    </row>
    <row r="43" spans="2:6" ht="12.75">
      <c r="B43" s="2">
        <v>41</v>
      </c>
      <c r="C43" s="3" t="s">
        <v>43</v>
      </c>
      <c r="D43" s="2" t="s">
        <v>44</v>
      </c>
      <c r="E43" s="4" t="str">
        <f>HYPERLINK("http://www.ekoayrinti.com/news_detail.php?id=49663","TEPAV İHRACAT RAPORUNA BİR TEPKİ DE TİM'DEN GELDİ")</f>
        <v>TEPAV İHRACAT RAPORUNA BİR TEPKİ DE TİM'DEN GELDİ</v>
      </c>
      <c r="F43" s="4" t="str">
        <f>HYPERLINK("http://beta.interpress.com/Viewer/portaltextviewer.aspx?IDS=pxIZLMT6R2zG6tY2bCZKFA%3D%3D&amp;madi=1202","PORTAL")</f>
        <v>PORTAL</v>
      </c>
    </row>
    <row r="44" spans="2:6" ht="12.75">
      <c r="B44" s="2">
        <v>42</v>
      </c>
      <c r="C44" s="3" t="s">
        <v>43</v>
      </c>
      <c r="D44" s="2" t="s">
        <v>45</v>
      </c>
      <c r="E44" s="4" t="str">
        <f>HYPERLINK("http://www.haber.be/caglayan-is-bankasi-suriye-icin-izin-aldi.html","ÇAĞLAYAN: İŞ BANKASI SURİYE İÇİN İZİN ALDI")</f>
        <v>ÇAĞLAYAN: İŞ BANKASI SURİYE İÇİN İZİN ALDI</v>
      </c>
      <c r="F44" s="4" t="str">
        <f>HYPERLINK("http://beta.interpress.com/Viewer/portaltextviewer.aspx?IDS=oIkATlru6izG6tY2bCZKFA%3D%3D&amp;madi=1202","PORTAL")</f>
        <v>PORTAL</v>
      </c>
    </row>
    <row r="45" spans="2:6" ht="12.75">
      <c r="B45" s="2">
        <v>43</v>
      </c>
      <c r="C45" s="3" t="s">
        <v>43</v>
      </c>
      <c r="D45" s="2" t="s">
        <v>21</v>
      </c>
      <c r="E45" s="4" t="str">
        <f>HYPERLINK("http://turkyurdu.com/haber/ekonomi/tim-dis-ticarette-eksen-kaymasi-yok-yorunge-genislemesi-var/","TİM: DIŞ TİCARETTE EKSEN KAYMASI YOK, YÖRÜNGE GENİŞLEMESİ VAR")</f>
        <v>TİM: DIŞ TİCARETTE EKSEN KAYMASI YOK, YÖRÜNGE GENİŞLEMESİ VAR</v>
      </c>
      <c r="F45" s="4" t="str">
        <f>HYPERLINK("http://beta.interpress.com/Viewer/portaltextviewer.aspx?IDS=HTYI41vD%2BUTG6tY2bCZKFA%3D%3D&amp;madi=1202","PORTAL")</f>
        <v>PORTAL</v>
      </c>
    </row>
    <row r="46" spans="2:6" ht="12.75">
      <c r="B46" s="2">
        <v>44</v>
      </c>
      <c r="C46" s="3" t="s">
        <v>43</v>
      </c>
      <c r="D46" s="2" t="s">
        <v>45</v>
      </c>
      <c r="E46" s="4" t="str">
        <f>HYPERLINK("http://www.haber.be/caglayana-gore-eksen-kaymasindan-rahatsiz-olanlar.html","ÇAĞLAYAN'A GÖRE EKSEN KAYMASINDAN RAHATSIZ OLANLAR")</f>
        <v>ÇAĞLAYAN'A GÖRE EKSEN KAYMASINDAN RAHATSIZ OLANLAR</v>
      </c>
      <c r="F46" s="4" t="str">
        <f>HYPERLINK("http://beta.interpress.com/Viewer/portaltextviewer.aspx?IDS=b63RQpGfdAXG6tY2bCZKFA%3D%3D&amp;madi=1202","PORTAL")</f>
        <v>PORTAL</v>
      </c>
    </row>
    <row r="47" spans="2:6" ht="12.75">
      <c r="B47" s="2">
        <v>45</v>
      </c>
      <c r="C47" s="3" t="s">
        <v>43</v>
      </c>
      <c r="D47" s="2" t="s">
        <v>46</v>
      </c>
      <c r="E47" s="4" t="str">
        <f>HYPERLINK("http://www.finansgundem.com/haber/oku/rss/32331/is_bankasi_samda_temsilcilik_acacak","İŞ BANKASI ŞAM'DA TEMSİLCİLİK AÇACAK")</f>
        <v>İŞ BANKASI ŞAM'DA TEMSİLCİLİK AÇACAK</v>
      </c>
      <c r="F47" s="4" t="str">
        <f>HYPERLINK("http://beta.interpress.com/Viewer/portaltextviewer.aspx?IDS=BMk1jNleZMnG6tY2bCZKFA%3D%3D&amp;madi=1202","PORTAL")</f>
        <v>PORTAL</v>
      </c>
    </row>
    <row r="48" spans="2:6" ht="12.75">
      <c r="B48" s="2">
        <v>46</v>
      </c>
      <c r="C48" s="3" t="s">
        <v>43</v>
      </c>
      <c r="D48" s="2" t="s">
        <v>47</v>
      </c>
      <c r="E48" s="4" t="str">
        <f>HYPERLINK("http://www.prohaber.com/2010-07-30/caglayana-gore-eksen-kaymasindan-rahatsiz-olanlar/","ÇAĞLAYAN'A GÖRE EKSEN KAYMASINDAN RAHATSIZ OLANLAR")</f>
        <v>ÇAĞLAYAN'A GÖRE EKSEN KAYMASINDAN RAHATSIZ OLANLAR</v>
      </c>
      <c r="F48" s="4" t="str">
        <f>HYPERLINK("http://beta.interpress.com/Viewer/portaltextviewer.aspx?IDS=VGS6O3Mrpc%2FG6tY2bCZKFA%3D%3D&amp;madi=1202","PORTAL")</f>
        <v>PORTAL</v>
      </c>
    </row>
    <row r="49" spans="2:6" ht="12.75">
      <c r="B49" s="2">
        <v>47</v>
      </c>
      <c r="C49" s="3" t="s">
        <v>43</v>
      </c>
      <c r="D49" s="2" t="s">
        <v>14</v>
      </c>
      <c r="E49" s="4" t="str">
        <f>HYPERLINK("http://www.nethabercilik.com/haber/tim-dis-ticarette-eksen-kaymasi-yok,-yorunge-genislemesi-var.htm","TİM: 'DIŞ TİCARETTE EKSEN KAYMASI YOK, YÖRÜNGE GENİŞLEMESİ VAR'")</f>
        <v>TİM: 'DIŞ TİCARETTE EKSEN KAYMASI YOK, YÖRÜNGE GENİŞLEMESİ VAR'</v>
      </c>
      <c r="F49" s="4" t="str">
        <f>HYPERLINK("http://beta.interpress.com/Viewer/portaltextviewer.aspx?IDS=QhRndoJq4Y%2FG6tY2bCZKFA%3D%3D&amp;madi=1202","PORTAL")</f>
        <v>PORTAL</v>
      </c>
    </row>
    <row r="50" spans="2:6" ht="12.75">
      <c r="B50" s="2">
        <v>48</v>
      </c>
      <c r="C50" s="3" t="s">
        <v>43</v>
      </c>
      <c r="D50" s="2" t="s">
        <v>17</v>
      </c>
      <c r="E50" s="4" t="str">
        <f>HYPERLINK("http://www.showhaber.com/tim-dis-ticarette-eksen-kaymasi-yok-yorunge-genislemesi-var-321699.htm","TİM DIŞ TİCARETTE EKSEN KAYMASI YOK, YÖRÜNGE GENİŞLEMESİ VAR")</f>
        <v>TİM DIŞ TİCARETTE EKSEN KAYMASI YOK, YÖRÜNGE GENİŞLEMESİ VAR</v>
      </c>
      <c r="F50" s="4" t="str">
        <f>HYPERLINK("http://beta.interpress.com/Viewer/portaltextviewer.aspx?IDS=icm6XaqczTrG6tY2bCZKFA%3D%3D&amp;madi=1202","PORTAL")</f>
        <v>PORTAL</v>
      </c>
    </row>
    <row r="51" spans="2:6" ht="12.75">
      <c r="B51" s="2">
        <v>49</v>
      </c>
      <c r="C51" s="3" t="s">
        <v>43</v>
      </c>
      <c r="D51" s="2" t="s">
        <v>11</v>
      </c>
      <c r="E51" s="4" t="str">
        <f>HYPERLINK("http://www.haberler.com/tim-dis-ticarette-eksen-kaymasi-yok-yorunge-2172043-haberi/","TİM: DIŞ TİCARETTE EKSEN KAYMASI YOK, YÖRÜNGE GENİŞLEMESİ ...")</f>
        <v>TİM: DIŞ TİCARETTE EKSEN KAYMASI YOK, YÖRÜNGE GENİŞLEMESİ ...</v>
      </c>
      <c r="F51" s="4" t="str">
        <f>HYPERLINK("http://beta.interpress.com/Viewer/portaltextviewer.aspx?IDS=j%2BdEID9vo8rG6tY2bCZKFA%3D%3D&amp;madi=1202","PORTAL")</f>
        <v>PORTAL</v>
      </c>
    </row>
    <row r="52" spans="2:6" ht="12.75">
      <c r="B52" s="2">
        <v>50</v>
      </c>
      <c r="C52" s="3" t="s">
        <v>43</v>
      </c>
      <c r="D52" s="2" t="s">
        <v>22</v>
      </c>
      <c r="E52" s="4" t="str">
        <f>HYPERLINK("http://haber.turk.net/haber_detay.asp?ID=2543200&amp;cat=EKO","TİM: DIŞ TİCARETTE EKSEN KAYMASI YOK, YÖRÜNGE GENİŞLEMESİ VAR")</f>
        <v>TİM: DIŞ TİCARETTE EKSEN KAYMASI YOK, YÖRÜNGE GENİŞLEMESİ VAR</v>
      </c>
      <c r="F52" s="4" t="str">
        <f>HYPERLINK("http://beta.interpress.com/Viewer/portaltextviewer.aspx?IDS=Kr3QgW84jq3G6tY2bCZKFA%3D%3D&amp;madi=1202","PORTAL")</f>
        <v>PORTAL</v>
      </c>
    </row>
    <row r="53" spans="2:6" ht="12.75">
      <c r="B53" s="2">
        <v>51</v>
      </c>
      <c r="C53" s="3" t="s">
        <v>43</v>
      </c>
      <c r="D53" s="2" t="s">
        <v>14</v>
      </c>
      <c r="E53" s="4" t="str">
        <f>HYPERLINK("http://www.nethabercilik.com/haber/caglayan,-is-bankasi-samda-temsilcilik-acmak-icin-bddkdan-izin-aldi.htm","ÇAĞLAYAN, 'İŞ BANKASI ŞAM'DA TEMSİLCİLİK AÇMAK İÇİN BDDK'DAN İZİN ALDI'")</f>
        <v>ÇAĞLAYAN, 'İŞ BANKASI ŞAM'DA TEMSİLCİLİK AÇMAK İÇİN BDDK'DAN İZİN ALDI'</v>
      </c>
      <c r="F53" s="4" t="str">
        <f>HYPERLINK("http://beta.interpress.com/Viewer/portaltextviewer.aspx?IDS=tkOeGxt0MH7G6tY2bCZKFA%3D%3D&amp;madi=1202","PORTAL")</f>
        <v>PORTAL</v>
      </c>
    </row>
    <row r="54" spans="2:6" ht="12.75">
      <c r="B54" s="2">
        <v>52</v>
      </c>
      <c r="C54" s="3" t="s">
        <v>43</v>
      </c>
      <c r="D54" s="2" t="s">
        <v>48</v>
      </c>
      <c r="E54" s="4" t="str">
        <f>HYPERLINK("http://www.netteyim.net/haber/Siyaset/Caglayana_gore_eksen_kaymasindan_rahatsiz_olanlar-haberi-206016.html","ÇAĞLAYAN'A GÖRE EKSEN KAYMASINDAN RAHATSIZ OLANLAR")</f>
        <v>ÇAĞLAYAN'A GÖRE EKSEN KAYMASINDAN RAHATSIZ OLANLAR</v>
      </c>
      <c r="F54" s="4" t="str">
        <f>HYPERLINK("http://beta.interpress.com/Viewer/portaltextviewer.aspx?IDS=bwaGvCZVmp%2FG6tY2bCZKFA%3D%3D&amp;madi=1202","PORTAL")</f>
        <v>PORTAL</v>
      </c>
    </row>
    <row r="55" spans="2:6" ht="12.75">
      <c r="B55" s="2">
        <v>53</v>
      </c>
      <c r="C55" s="3" t="s">
        <v>43</v>
      </c>
      <c r="D55" s="2" t="s">
        <v>49</v>
      </c>
      <c r="E55" s="4" t="str">
        <f>HYPERLINK("http://www.finanstrend.com/haber/59799","İŞ BANKASI ŞAM'DA TEMSİLCİLİK AÇMAK İÇİN İZİN ALDI")</f>
        <v>İŞ BANKASI ŞAM'DA TEMSİLCİLİK AÇMAK İÇİN İZİN ALDI</v>
      </c>
      <c r="F55" s="4" t="str">
        <f>HYPERLINK("http://beta.interpress.com/Viewer/portaltextviewer.aspx?IDS=HlFuoHqsDxnG6tY2bCZKFA%3D%3D&amp;madi=1202","PORTAL")</f>
        <v>PORTAL</v>
      </c>
    </row>
    <row r="56" spans="2:6" ht="12.75">
      <c r="B56" s="2">
        <v>54</v>
      </c>
      <c r="C56" s="3" t="s">
        <v>43</v>
      </c>
      <c r="D56" s="2" t="s">
        <v>19</v>
      </c>
      <c r="E56" s="4" t="str">
        <f>HYPERLINK("http://www.bighaber.com/tim-dis-ticarette-eksen-kaymasi-yok-yorunge-genislemesi-var/","TİM: DIŞ TİCARETTE EKSEN KAYMASI YOK, YÖRÜNGE GENİŞLEMESİ VAR")</f>
        <v>TİM: DIŞ TİCARETTE EKSEN KAYMASI YOK, YÖRÜNGE GENİŞLEMESİ VAR</v>
      </c>
      <c r="F56" s="4" t="str">
        <f>HYPERLINK("http://beta.interpress.com/Viewer/portaltextviewer.aspx?IDS=qUH46JDZXIDG6tY2bCZKFA%3D%3D&amp;madi=1202","PORTAL")</f>
        <v>PORTAL</v>
      </c>
    </row>
    <row r="57" spans="2:6" ht="12.75">
      <c r="B57" s="2">
        <v>55</v>
      </c>
      <c r="C57" s="3" t="s">
        <v>43</v>
      </c>
      <c r="D57" s="2" t="s">
        <v>50</v>
      </c>
      <c r="E57" s="4" t="str">
        <f>HYPERLINK("http://www.haber7.com/haber/20100730/Caglayana-gore-eksen-kaymasindan-rahatsiz-olanlar.php","ÇAĞLAYAN'A GÖRE EKSEN KAYMASINDAN RAHATSIZ OLANLAR")</f>
        <v>ÇAĞLAYAN'A GÖRE EKSEN KAYMASINDAN RAHATSIZ OLANLAR</v>
      </c>
      <c r="F57" s="4" t="str">
        <f>HYPERLINK("http://beta.interpress.com/Viewer/portaltextviewer.aspx?IDS=wrsDt4W0jarG6tY2bCZKFA%3D%3D&amp;madi=1202","PORTAL")</f>
        <v>PORTAL</v>
      </c>
    </row>
    <row r="58" spans="2:6" ht="12.75">
      <c r="B58" s="2">
        <v>56</v>
      </c>
      <c r="C58" s="3" t="s">
        <v>43</v>
      </c>
      <c r="D58" s="2" t="s">
        <v>49</v>
      </c>
      <c r="E58" s="4" t="str">
        <f>HYPERLINK("http://www.finanstrend.com/haber/59798","BU KEZ İHRACATIN 'EKSEN'İ TARTIŞILIYOR")</f>
        <v>BU KEZ İHRACATIN 'EKSEN'İ TARTIŞILIYOR</v>
      </c>
      <c r="F58" s="4" t="str">
        <f>HYPERLINK("http://beta.interpress.com/Viewer/portaltextviewer.aspx?IDS=TkvTG4tmGcfG6tY2bCZKFA%3D%3D&amp;madi=1202","PORTAL")</f>
        <v>PORTAL</v>
      </c>
    </row>
    <row r="59" spans="2:6" ht="12.75">
      <c r="B59" s="2">
        <v>57</v>
      </c>
      <c r="C59" s="3" t="s">
        <v>43</v>
      </c>
      <c r="D59" s="2" t="s">
        <v>11</v>
      </c>
      <c r="E59" s="4" t="str">
        <f>HYPERLINK("http://www.haberler.com/bakan-caglayan-dan-goz-doktoruna-muayene-2171937-haberi/","BAKAN ÇAĞLAYAN DAN 'GÖZ DOKTORUNA MUAYENE OLSUNLAR' ...")</f>
        <v>BAKAN ÇAĞLAYAN DAN 'GÖZ DOKTORUNA MUAYENE OLSUNLAR' ...</v>
      </c>
      <c r="F59" s="4" t="str">
        <f>HYPERLINK("http://beta.interpress.com/Viewer/portaltextviewer.aspx?IDS=Pl3d1XNmg33G6tY2bCZKFA%3D%3D&amp;madi=1202","PORTAL")</f>
        <v>PORTAL</v>
      </c>
    </row>
    <row r="60" spans="2:6" ht="12.75">
      <c r="B60" s="2">
        <v>58</v>
      </c>
      <c r="C60" s="3" t="s">
        <v>43</v>
      </c>
      <c r="D60" s="2" t="s">
        <v>51</v>
      </c>
      <c r="E60" s="4" t="str">
        <f>HYPERLINK("http://www.trhaber.biz/siyaset/caglayana-gore-eksen-kaymasindan-rahatsiz-olanlar.html","ÇAĞLAYAN'A GÖRE EKSEN KAYMASINDAN RAHATSIZ OLANLAR")</f>
        <v>ÇAĞLAYAN'A GÖRE EKSEN KAYMASINDAN RAHATSIZ OLANLAR</v>
      </c>
      <c r="F60" s="4" t="str">
        <f>HYPERLINK("http://beta.interpress.com/Viewer/portaltextviewer.aspx?IDS=Bt%2BIej3MSJbG6tY2bCZKFA%3D%3D&amp;madi=1202","PORTAL")</f>
        <v>PORTAL</v>
      </c>
    </row>
    <row r="61" spans="2:6" ht="12.75">
      <c r="B61" s="2">
        <v>59</v>
      </c>
      <c r="C61" s="3" t="s">
        <v>43</v>
      </c>
      <c r="D61" s="2" t="s">
        <v>11</v>
      </c>
      <c r="E61" s="4" t="str">
        <f>HYPERLINK("http://www.haberler.com/bakan-caglayan-dan-goz-doktoruna-muayene-olsunlar-2171937-haberi/","BAKAN ÇAĞLAYAN DAN 'GÖZ DOKTORUNA MUAYENE OLSUNLAR' ...")</f>
        <v>BAKAN ÇAĞLAYAN DAN 'GÖZ DOKTORUNA MUAYENE OLSUNLAR' ...</v>
      </c>
      <c r="F61" s="4" t="str">
        <f>HYPERLINK("http://beta.interpress.com/Viewer/portaltextviewer.aspx?IDS=vUQOlfdWKAPG6tY2bCZKFA%3D%3D&amp;madi=1202","PORTAL")</f>
        <v>PORTAL</v>
      </c>
    </row>
    <row r="62" spans="2:6" ht="12.75">
      <c r="B62" s="2">
        <v>60</v>
      </c>
      <c r="C62" s="3" t="s">
        <v>43</v>
      </c>
      <c r="D62" s="2" t="s">
        <v>35</v>
      </c>
      <c r="E62" s="4" t="str">
        <f>HYPERLINK("http://ekonomi.haberturk.com/makro-ekonomi/haber/537547-eksen-tartismasi-ihracata-sicradi","'EKSEN' TARTIŞMASI İHRACATA SIÇRADI!")</f>
        <v>'EKSEN' TARTIŞMASI İHRACATA SIÇRADI!</v>
      </c>
      <c r="F62" s="4" t="str">
        <f>HYPERLINK("http://beta.interpress.com/Viewer/portaltextviewer.aspx?IDS=dJnSfMgPcJrG6tY2bCZKFA%3D%3D&amp;madi=1202","PORTAL")</f>
        <v>PORTAL</v>
      </c>
    </row>
    <row r="63" spans="2:6" ht="12.75">
      <c r="B63" s="2">
        <v>61</v>
      </c>
      <c r="C63" s="3" t="s">
        <v>43</v>
      </c>
      <c r="D63" s="2" t="s">
        <v>52</v>
      </c>
      <c r="E63" s="4" t="str">
        <f>HYPERLINK("http://www.haberoku.net/haber/20066-tim-dis-ticarette-eksen-kaymasi-yoksbquo-yorunge-g.html","TIM 'DIS TICARETTE EKSEN KAYMASI YOK, YÖRÜNGE GENISLEMESI VAR'")</f>
        <v>TIM 'DIS TICARETTE EKSEN KAYMASI YOK, YÖRÜNGE GENISLEMESI VAR'</v>
      </c>
      <c r="F63" s="4" t="str">
        <f>HYPERLINK("http://beta.interpress.com/Viewer/portaltextviewer.aspx?IDS=6DhiM2ziD9XG6tY2bCZKFA%3D%3D&amp;madi=1202","PORTAL")</f>
        <v>PORTAL</v>
      </c>
    </row>
    <row r="64" spans="2:6" ht="12.75">
      <c r="B64" s="2">
        <v>62</v>
      </c>
      <c r="C64" s="3" t="s">
        <v>43</v>
      </c>
      <c r="D64" s="2" t="s">
        <v>53</v>
      </c>
      <c r="E64" s="4" t="str">
        <f>HYPERLINK("http://www.lpghaber.com/Tim--Dis-Ticarette-Eksen-Kaymasi-Yok--Yorunge-Genislemesi-Var--haberi-488489.html","TİM: DIŞ TİCARETTE EKSEN KAYMASI YOK, YÖRÜNGE GENİŞLEMESİ VAR ")</f>
        <v>TİM: DIŞ TİCARETTE EKSEN KAYMASI YOK, YÖRÜNGE GENİŞLEMESİ VAR </v>
      </c>
      <c r="F64" s="4" t="str">
        <f>HYPERLINK("http://beta.interpress.com/Viewer/portaltextviewer.aspx?IDS=G2z4wG8xrsTG6tY2bCZKFA%3D%3D&amp;madi=1202","PORTAL")</f>
        <v>PORTAL</v>
      </c>
    </row>
    <row r="65" spans="2:6" ht="12.75">
      <c r="B65" s="2">
        <v>63</v>
      </c>
      <c r="C65" s="3" t="s">
        <v>43</v>
      </c>
      <c r="D65" s="2" t="s">
        <v>9</v>
      </c>
      <c r="E65" s="4" t="str">
        <f>HYPERLINK("http://www.beyazgazete.com/haber/2010/07/30/tim-dis-ticarette-eksen-kaymasi-yok-yorunge-genislemesi-var.html","TİM: 'DIŞ TİCARETTE EKSEN KAYMASI YOK, YÖRÜNGE GENİŞLEMESİ VAR'")</f>
        <v>TİM: 'DIŞ TİCARETTE EKSEN KAYMASI YOK, YÖRÜNGE GENİŞLEMESİ VAR'</v>
      </c>
      <c r="F65" s="4" t="str">
        <f>HYPERLINK("http://beta.interpress.com/Viewer/portaltextviewer.aspx?IDS=YCnT0MUz%2BJnG6tY2bCZKFA%3D%3D&amp;madi=1202","PORTAL")</f>
        <v>PORTAL</v>
      </c>
    </row>
    <row r="66" spans="2:6" ht="12.75">
      <c r="B66" s="2">
        <v>64</v>
      </c>
      <c r="C66" s="3" t="s">
        <v>43</v>
      </c>
      <c r="D66" s="2" t="s">
        <v>52</v>
      </c>
      <c r="E66" s="4" t="str">
        <f>HYPERLINK("http://www.haberoku.net/haber/20055-caglayansbquo-is-bankasi-sam39da-temsilcilik-acmak.html","ÇAGLAYAN, 'IS BANKASI SAM'DA TEMSILCILIK AÇMAK IÇIN BDDK'DAN IZIN ALDI'")</f>
        <v>ÇAGLAYAN, 'IS BANKASI SAM'DA TEMSILCILIK AÇMAK IÇIN BDDK'DAN IZIN ALDI'</v>
      </c>
      <c r="F66" s="4" t="str">
        <f>HYPERLINK("http://beta.interpress.com/Viewer/portaltextviewer.aspx?IDS=F5hHyRmfS3%2FG6tY2bCZKFA%3D%3D&amp;madi=1202","PORTAL")</f>
        <v>PORTAL</v>
      </c>
    </row>
    <row r="67" spans="2:6" ht="12.75">
      <c r="B67" s="2">
        <v>65</v>
      </c>
      <c r="C67" s="3" t="s">
        <v>43</v>
      </c>
      <c r="D67" s="2" t="s">
        <v>47</v>
      </c>
      <c r="E67" s="4" t="str">
        <f>HYPERLINK("http://www.prohaber.com/2010-07-30/caglayan-is-bankasi-suriye-icin-izin-aldi/","ÇAĞLAYAN: İŞ BANKASI SURİYE İÇİN İZİN ALDI")</f>
        <v>ÇAĞLAYAN: İŞ BANKASI SURİYE İÇİN İZİN ALDI</v>
      </c>
      <c r="F67" s="4" t="str">
        <f>HYPERLINK("http://beta.interpress.com/Viewer/portaltextviewer.aspx?IDS=qeSWdjeBzGLG6tY2bCZKFA%3D%3D&amp;madi=1202","PORTAL")</f>
        <v>PORTAL</v>
      </c>
    </row>
    <row r="68" spans="2:6" ht="12.75">
      <c r="B68" s="2">
        <v>66</v>
      </c>
      <c r="C68" s="3" t="s">
        <v>43</v>
      </c>
      <c r="D68" s="2" t="s">
        <v>9</v>
      </c>
      <c r="E68" s="4" t="str">
        <f>HYPERLINK("http://www.beyazgazete.com/haber/2010/07/30/caglayan-is-bankasi-sam-da-temsilcilik-acmak-icin-bddk-dan-izin-aldi.html","ÇAĞLAYAN, 'İŞ BANKASI ŞAM'DA TEMSİLCİLİK AÇMAK İÇİN BDDK'DAN İZİN ALDI'")</f>
        <v>ÇAĞLAYAN, 'İŞ BANKASI ŞAM'DA TEMSİLCİLİK AÇMAK İÇİN BDDK'DAN İZİN ALDI'</v>
      </c>
      <c r="F68" s="4" t="str">
        <f>HYPERLINK("http://beta.interpress.com/Viewer/portaltextviewer.aspx?IDS=Pkl28%2BmxdyTG6tY2bCZKFA%3D%3D&amp;madi=1202","PORTAL")</f>
        <v>PORTAL</v>
      </c>
    </row>
    <row r="69" spans="2:6" ht="12.75">
      <c r="B69" s="2">
        <v>67</v>
      </c>
      <c r="C69" s="3" t="s">
        <v>43</v>
      </c>
      <c r="D69" s="2" t="s">
        <v>52</v>
      </c>
      <c r="E69" s="4" t="str">
        <f>HYPERLINK("http://www.haberoku.net/haber/20037-turkiye39nin-ekseni-dunya-eksenidir.html","'TÜRKİYE'NİN EKSENİ DÜNYA EKSENİDİR'")</f>
        <v>'TÜRKİYE'NİN EKSENİ DÜNYA EKSENİDİR'</v>
      </c>
      <c r="F69" s="4" t="str">
        <f>HYPERLINK("http://beta.interpress.com/Viewer/portaltextviewer.aspx?IDS=dSd6pZCNVg3G6tY2bCZKFA%3D%3D&amp;madi=1202","PORTAL")</f>
        <v>PORTAL</v>
      </c>
    </row>
    <row r="70" spans="2:6" ht="12.75">
      <c r="B70" s="2">
        <v>68</v>
      </c>
      <c r="C70" s="3" t="s">
        <v>43</v>
      </c>
      <c r="D70" s="2" t="s">
        <v>54</v>
      </c>
      <c r="E70" s="4" t="str">
        <f>HYPERLINK("http://www.dha.com.tr/n.php?n=6bf5cc8a-2010_07_30","TİM: DIŞ TİCARETTE EKSEN KAYMASI YOK, YÖRÜNGE GENİŞLEMESİ VAR...")</f>
        <v>TİM: DIŞ TİCARETTE EKSEN KAYMASI YOK, YÖRÜNGE GENİŞLEMESİ VAR...</v>
      </c>
      <c r="F70" s="4" t="str">
        <f>HYPERLINK("http://beta.interpress.com/Viewer/portaltextviewer.aspx?IDS=BHOoL4RUy2%2FG6tY2bCZKFA%3D%3D&amp;madi=1202","PORTAL")</f>
        <v>PORTAL</v>
      </c>
    </row>
    <row r="71" spans="2:6" ht="12.75">
      <c r="B71" s="2">
        <v>69</v>
      </c>
      <c r="C71" s="3" t="s">
        <v>43</v>
      </c>
      <c r="D71" s="2" t="s">
        <v>50</v>
      </c>
      <c r="E71" s="4" t="str">
        <f>HYPERLINK("http://www.haber7.com/haber/20100730/Caglayan-Is-Bankasi-Suriye-icin-izin-aldi.php","ÇAĞLAYAN: İŞ BANKASI SURİYE İÇİN İZİN ALDI")</f>
        <v>ÇAĞLAYAN: İŞ BANKASI SURİYE İÇİN İZİN ALDI</v>
      </c>
      <c r="F71" s="4" t="str">
        <f>HYPERLINK("http://beta.interpress.com/Viewer/portaltextviewer.aspx?IDS=41bByBxK5XDG6tY2bCZKFA%3D%3D&amp;madi=1202","PORTAL")</f>
        <v>PORTAL</v>
      </c>
    </row>
    <row r="72" spans="2:6" ht="12.75">
      <c r="B72" s="2">
        <v>70</v>
      </c>
      <c r="C72" s="3" t="s">
        <v>43</v>
      </c>
      <c r="D72" s="2" t="s">
        <v>51</v>
      </c>
      <c r="E72" s="4" t="str">
        <f>HYPERLINK("http://www.trhaber.biz/ekonomi/caglayan-is-bankasi-suriye-icin-izin-aldi.html","ÇAĞLAYAN: İŞ BANKASI SURİYE İÇİN İZİN ALDI")</f>
        <v>ÇAĞLAYAN: İŞ BANKASI SURİYE İÇİN İZİN ALDI</v>
      </c>
      <c r="F72" s="4" t="str">
        <f>HYPERLINK("http://beta.interpress.com/Viewer/portaltextviewer.aspx?IDS=dtu8yUY69GvG6tY2bCZKFA%3D%3D&amp;madi=1202","PORTAL")</f>
        <v>PORTAL</v>
      </c>
    </row>
    <row r="73" spans="2:6" ht="12.75">
      <c r="B73" s="2">
        <v>71</v>
      </c>
      <c r="C73" s="3" t="s">
        <v>43</v>
      </c>
      <c r="D73" s="2" t="s">
        <v>55</v>
      </c>
      <c r="E73" s="4" t="str">
        <f>HYPERLINK("http://rss.feedsportal.com/c/32727/f/510887/s/c65586b/l/0L0Smilliyet0N0Btr0Ctim0Eihracatta0Eeksen0Ekaymadi0Eyorunge0Egelismesi0Eyasandi0Cekonomi0Csondakika0C30A0B0A70B20A10A0C1270A30A40Cdefault0Bhtm/story01.htm","TİM: İHRACATTA EKSEN KAYMADI, YÖRÜNGE GELİŞMESİ YAŞANDI")</f>
        <v>TİM: İHRACATTA EKSEN KAYMADI, YÖRÜNGE GELİŞMESİ YAŞANDI</v>
      </c>
      <c r="F73" s="4" t="str">
        <f>HYPERLINK("http://beta.interpress.com/Viewer/portaltextviewer.aspx?IDS=wgmJV0AMLDTG6tY2bCZKFA%3D%3D&amp;madi=1202","PORTAL")</f>
        <v>PORTAL</v>
      </c>
    </row>
    <row r="74" spans="2:6" ht="12.75">
      <c r="B74" s="2">
        <v>72</v>
      </c>
      <c r="C74" s="3" t="s">
        <v>43</v>
      </c>
      <c r="D74" s="2" t="s">
        <v>53</v>
      </c>
      <c r="E74" s="4" t="str">
        <f>HYPERLINK("http://www.lpghaber.com/Bakan-Caglayan--Eksen-Kaymasindan-Rahatsiz-Olanlar--Kendilerinin-Girdigi-Pazarlara-Turk-Firmalarinin-Girmesinden-Rahatsiz-Olanlardir--haberi-488323.html","BAKAN ÇAĞLAYAN: EKSEN KAYMASINDAN RAHATSIZ OLANLAR, KENDİLERİNİN GİRDİĞİ PAZARLARA TÜRK FİRMALARININ GİRMESİNDEN RAHATSIZ OLANLARDIR ")</f>
        <v>BAKAN ÇAĞLAYAN: EKSEN KAYMASINDAN RAHATSIZ OLANLAR, KENDİLERİNİN GİRDİĞİ PAZARLARA TÜRK FİRMALARININ GİRMESİNDEN RAHATSIZ OLANLARDIR </v>
      </c>
      <c r="F74" s="4" t="str">
        <f>HYPERLINK("http://beta.interpress.com/Viewer/portaltextviewer.aspx?IDS=PEvXI1gef3PG6tY2bCZKFA%3D%3D&amp;madi=1202","PORTAL")</f>
        <v>PORTAL</v>
      </c>
    </row>
    <row r="75" spans="2:6" ht="12.75">
      <c r="B75" s="2">
        <v>73</v>
      </c>
      <c r="C75" s="3" t="s">
        <v>43</v>
      </c>
      <c r="D75" s="2" t="s">
        <v>56</v>
      </c>
      <c r="E75" s="4" t="str">
        <f>HYPERLINK("http://www.gercekgundem.com/?p=300482","TİM: İHRACATTA EKSEN KAYMADI")</f>
        <v>TİM: İHRACATTA EKSEN KAYMADI</v>
      </c>
      <c r="F75" s="4" t="str">
        <f>HYPERLINK("http://beta.interpress.com/Viewer/portaltextviewer.aspx?IDS=MWMpqS1vLb%2FG6tY2bCZKFA%3D%3D&amp;madi=1202","PORTAL")</f>
        <v>PORTAL</v>
      </c>
    </row>
    <row r="76" spans="2:6" ht="12.75">
      <c r="B76" s="2">
        <v>74</v>
      </c>
      <c r="C76" s="3" t="s">
        <v>43</v>
      </c>
      <c r="D76" s="2" t="s">
        <v>11</v>
      </c>
      <c r="E76" s="4" t="str">
        <f>HYPERLINK("http://www.haberler.com/bakan-caglayan-dan-gozluk-tavsiyesi-2171759-haberi/","BAKAN ÇAĞLAYAN?DAN GÖZLÜK TAVSİYESİ?.")</f>
        <v>BAKAN ÇAĞLAYAN?DAN GÖZLÜK TAVSİYESİ?.</v>
      </c>
      <c r="F76" s="4" t="str">
        <f>HYPERLINK("http://beta.interpress.com/Viewer/portaltextviewer.aspx?IDS=swSW2qH2TyTG6tY2bCZKFA%3D%3D&amp;madi=1202","PORTAL")</f>
        <v>PORTAL</v>
      </c>
    </row>
    <row r="77" spans="2:6" ht="12.75">
      <c r="B77" s="2">
        <v>75</v>
      </c>
      <c r="C77" s="3" t="s">
        <v>43</v>
      </c>
      <c r="D77" s="2" t="s">
        <v>57</v>
      </c>
      <c r="E77" s="4" t="str">
        <f>HYPERLINK("http://www.dunya.com/haber.asp?id=95983","13:50-TEPAV'I ANLAMAKTA ZORLANIYORUM")</f>
        <v>13:50-TEPAV'I ANLAMAKTA ZORLANIYORUM</v>
      </c>
      <c r="F77" s="4" t="str">
        <f>HYPERLINK("http://beta.interpress.com/Viewer/portaltextviewer.aspx?IDS=w9PdkuT0mNXG6tY2bCZKFA%3D%3D&amp;madi=1202","PORTAL")</f>
        <v>PORTAL</v>
      </c>
    </row>
    <row r="78" spans="2:6" ht="12.75">
      <c r="B78" s="2">
        <v>76</v>
      </c>
      <c r="C78" s="3" t="s">
        <v>43</v>
      </c>
      <c r="D78" s="2" t="s">
        <v>58</v>
      </c>
      <c r="E78" s="4" t="str">
        <f>HYPERLINK("http://www.gazeteport.com/ssLINK/GP_735739","ÇAĞLAYAN'DAN EKSEN KAYMASI DEĞERLENDİRMESİ")</f>
        <v>ÇAĞLAYAN'DAN EKSEN KAYMASI DEĞERLENDİRMESİ</v>
      </c>
      <c r="F78" s="4" t="str">
        <f>HYPERLINK("http://beta.interpress.com/Viewer/portaltextviewer.aspx?IDS=bFLQMe8Avw7G6tY2bCZKFA%3D%3D&amp;madi=1202","PORTAL")</f>
        <v>PORTAL</v>
      </c>
    </row>
    <row r="79" spans="2:6" ht="12.75">
      <c r="B79" s="2">
        <v>77</v>
      </c>
      <c r="C79" s="3" t="s">
        <v>43</v>
      </c>
      <c r="D79" s="2" t="s">
        <v>22</v>
      </c>
      <c r="E79" s="4" t="str">
        <f>HYPERLINK("http://haber.turk.net/haber_detay.asp?ID=2543123&amp;cat=GEN","BAKAN ÇAĞLAYAN'DAN GÖZLÜK TAVSİYESİ..")</f>
        <v>BAKAN ÇAĞLAYAN'DAN GÖZLÜK TAVSİYESİ..</v>
      </c>
      <c r="F79" s="4" t="str">
        <f>HYPERLINK("http://beta.interpress.com/Viewer/portaltextviewer.aspx?IDS=05qItpFFwXrG6tY2bCZKFA%3D%3D&amp;madi=1202","PORTAL")</f>
        <v>PORTAL</v>
      </c>
    </row>
    <row r="80" spans="2:6" ht="12.75">
      <c r="B80" s="2">
        <v>78</v>
      </c>
      <c r="C80" s="3" t="s">
        <v>43</v>
      </c>
      <c r="D80" s="2" t="s">
        <v>11</v>
      </c>
      <c r="E80" s="4" t="str">
        <f>HYPERLINK("http://www.haberler.com/bakan-caglayan-dan-gozluk-tavsiyesi-2171681-haberi/","BAKAN ÇAĞLAYAN DAN GÖZLÜK TAVSİYESİ.")</f>
        <v>BAKAN ÇAĞLAYAN DAN GÖZLÜK TAVSİYESİ.</v>
      </c>
      <c r="F80" s="4" t="str">
        <f>HYPERLINK("http://beta.interpress.com/Viewer/portaltextviewer.aspx?IDS=LnFvyGtP0A3G6tY2bCZKFA%3D%3D&amp;madi=1202","PORTAL")</f>
        <v>PORTAL</v>
      </c>
    </row>
    <row r="81" spans="2:6" ht="12.75">
      <c r="B81" s="2">
        <v>79</v>
      </c>
      <c r="C81" s="3" t="s">
        <v>43</v>
      </c>
      <c r="D81" s="2" t="s">
        <v>9</v>
      </c>
      <c r="E81" s="4" t="str">
        <f>HYPERLINK("http://www.beyazgazete.com/haber/2010/07/30/bakan-caglayan-eksen-kaymasindan-rahatsiz-olanlar-kendilerinin-girdigi-pazarlara-turk-firmalarinin-girmesinden-rahatsiz-olanlardir.html","BAKAN ÇAĞLAYAN: 'EKSEN KAYMASINDAN RAHATSIZ OLANLAR, KENDİLERİNİN GİRDİĞİ PAZARLARA TÜRK FİRMALARININ GİRMESİNDEN RAHATSIZ OLANLARDIR'")</f>
        <v>BAKAN ÇAĞLAYAN: 'EKSEN KAYMASINDAN RAHATSIZ OLANLAR, KENDİLERİNİN GİRDİĞİ PAZARLARA TÜRK FİRMALARININ GİRMESİNDEN RAHATSIZ OLANLARDIR'</v>
      </c>
      <c r="F81" s="4" t="str">
        <f>HYPERLINK("http://beta.interpress.com/Viewer/portaltextviewer.aspx?IDS=DqPCjNG24kzG6tY2bCZKFA%3D%3D&amp;madi=1202","PORTAL")</f>
        <v>PORTAL</v>
      </c>
    </row>
    <row r="82" spans="2:6" ht="12.75">
      <c r="B82" s="2">
        <v>80</v>
      </c>
      <c r="C82" s="3" t="s">
        <v>43</v>
      </c>
      <c r="D82" s="2" t="s">
        <v>52</v>
      </c>
      <c r="E82" s="4" t="str">
        <f>HYPERLINK("http://www.haberoku.net/haber/19886-bakan-caglayan-eksen-kaymasindan-rahatsiz-olanlars.html","BAKAN ÇAGLAYAN 'EKSEN KAYMASINDAN RAHATSIZ OLANLAR, KENDILERININ GIRDIGI PAZARLARA TÜRK FIRMALARININ GIRMESINDEN RAHATSIZ OLANLARDIR'")</f>
        <v>BAKAN ÇAGLAYAN 'EKSEN KAYMASINDAN RAHATSIZ OLANLAR, KENDILERININ GIRDIGI PAZARLARA TÜRK FIRMALARININ GIRMESINDEN RAHATSIZ OLANLARDIR'</v>
      </c>
      <c r="F82" s="4" t="str">
        <f>HYPERLINK("http://beta.interpress.com/Viewer/portaltextviewer.aspx?IDS=rVjeJLgCN%2B3G6tY2bCZKFA%3D%3D&amp;madi=1202","PORTAL")</f>
        <v>PORTAL</v>
      </c>
    </row>
    <row r="83" spans="2:6" ht="12.75">
      <c r="B83" s="2">
        <v>81</v>
      </c>
      <c r="C83" s="3" t="s">
        <v>43</v>
      </c>
      <c r="D83" s="2" t="s">
        <v>9</v>
      </c>
      <c r="E83" s="4" t="str">
        <f>HYPERLINK("http://www.beyazgazete.com/haber/2010/07/30/kayma-yok-yorunge-genisliyor-malimi-her-yere-satarim.html","'KAYMA YOK, YÖRÜNGE GENİŞLİYOR; MALIMI HER YERE SATARIM'")</f>
        <v>'KAYMA YOK, YÖRÜNGE GENİŞLİYOR; MALIMI HER YERE SATARIM'</v>
      </c>
      <c r="F83" s="4" t="str">
        <f>HYPERLINK("http://beta.interpress.com/Viewer/portaltextviewer.aspx?IDS=lV3wtStTt6nG6tY2bCZKFA%3D%3D&amp;madi=1202","PORTAL")</f>
        <v>PORTAL</v>
      </c>
    </row>
    <row r="84" spans="2:6" ht="12.75">
      <c r="B84" s="2">
        <v>82</v>
      </c>
      <c r="C84" s="3" t="s">
        <v>43</v>
      </c>
      <c r="D84" s="2" t="s">
        <v>9</v>
      </c>
      <c r="E84" s="4" t="str">
        <f>HYPERLINK("http://www.beyazgazete.com/haber/2010/07/30/ihracati-kur-vurdu-savini-tepav-curuttu.html","'İHRACATI KUR VURDU' SAVINI TEPAV ÇÜRÜTTÜ")</f>
        <v>'İHRACATI KUR VURDU' SAVINI TEPAV ÇÜRÜTTÜ</v>
      </c>
      <c r="F84" s="4" t="str">
        <f>HYPERLINK("http://beta.interpress.com/Viewer/portaltextviewer.aspx?IDS=LT6dPdl5YB%2FG6tY2bCZKFA%3D%3D&amp;madi=1202","PORTAL")</f>
        <v>PORTAL</v>
      </c>
    </row>
    <row r="85" spans="2:6" ht="12.75">
      <c r="B85" s="2">
        <v>83</v>
      </c>
      <c r="C85" s="3" t="s">
        <v>43</v>
      </c>
      <c r="D85" s="2" t="s">
        <v>44</v>
      </c>
      <c r="E85" s="4" t="str">
        <f>HYPERLINK("http://www.ekoayrinti.com/news_detail.php?id=49588","BAKAN ZAFER ÇAĞLAYAN, TOBB'UN TEPAV'INI TOPA TUTTU")</f>
        <v>BAKAN ZAFER ÇAĞLAYAN, TOBB'UN TEPAV'INI TOPA TUTTU</v>
      </c>
      <c r="F85" s="4" t="str">
        <f>HYPERLINK("http://beta.interpress.com/Viewer/portaltextviewer.aspx?IDS=oRDgckpjyi%2FG6tY2bCZKFA%3D%3D&amp;madi=1202","PORTAL")</f>
        <v>PORTAL</v>
      </c>
    </row>
    <row r="86" spans="2:6" ht="12.75">
      <c r="B86" s="2">
        <v>84</v>
      </c>
      <c r="C86" s="3" t="s">
        <v>43</v>
      </c>
      <c r="D86" s="2" t="s">
        <v>7</v>
      </c>
      <c r="E86" s="4" t="str">
        <f>HYPERLINK("http://yenisafak.com.tr/Ekonomi/?i=270850","TEPAV'IN EKSENİ KAYMIŞ BRÜTÜS'LÜK YAPIYOR")</f>
        <v>TEPAV'IN EKSENİ KAYMIŞ BRÜTÜS'LÜK YAPIYOR</v>
      </c>
      <c r="F86" s="4" t="str">
        <f>HYPERLINK("http://beta.interpress.com/Viewer/portaltextviewer.aspx?IDS=h54dxcIhpafG6tY2bCZKFA%3D%3D&amp;madi=1202","PORTAL")</f>
        <v>PORTAL</v>
      </c>
    </row>
    <row r="87" spans="2:6" ht="12.75">
      <c r="B87" s="2">
        <v>85</v>
      </c>
      <c r="C87" s="3" t="s">
        <v>43</v>
      </c>
      <c r="D87" s="2" t="s">
        <v>55</v>
      </c>
      <c r="E87" s="4" t="str">
        <f>HYPERLINK("http://rss.feedsportal.com/c/32727/f/510887/s/c61aace/l/0L0Smilliyet0N0Btr0C0Etepav0Ein0Eihracat0Eraporu0Ecarpik0E0Cekonomi0Chaberdetay0C30A0B0A70B20A10A0C1270A0A90A0Cdefault0Bhtm/story01.htm","'TEPAV'IN İHRACAT RAPORU ÇARPIK'")</f>
        <v>'TEPAV'IN İHRACAT RAPORU ÇARPIK'</v>
      </c>
      <c r="F87" s="4" t="str">
        <f>HYPERLINK("http://beta.interpress.com/Viewer/portaltextviewer.aspx?IDS=JjH7Xz7S6LLG6tY2bCZKFA%3D%3D&amp;madi=1202","PORTAL")</f>
        <v>PORTAL</v>
      </c>
    </row>
    <row r="88" spans="2:6" ht="12.75">
      <c r="B88" s="2">
        <v>86</v>
      </c>
      <c r="C88" s="3" t="s">
        <v>43</v>
      </c>
      <c r="D88" s="2" t="s">
        <v>39</v>
      </c>
      <c r="E88" s="4" t="str">
        <f>HYPERLINK("http://www.zaman.com.tr/haber.do?haberno=1010305","'KAYMA YOK, YÖRÜNGE GENİŞLİYOR; MALIMI HER YERE SATARIM'")</f>
        <v>'KAYMA YOK, YÖRÜNGE GENİŞLİYOR; MALIMI HER YERE SATARIM'</v>
      </c>
      <c r="F88" s="4" t="str">
        <f>HYPERLINK("http://beta.interpress.com/Viewer/portaltextviewer.aspx?IDS=ZKm43lKQz5TG6tY2bCZKFA%3D%3D&amp;madi=1202","PORTAL")</f>
        <v>PORTAL</v>
      </c>
    </row>
    <row r="89" spans="2:6" ht="12.75">
      <c r="B89" s="2">
        <v>87</v>
      </c>
      <c r="C89" s="3" t="s">
        <v>43</v>
      </c>
      <c r="D89" s="2" t="s">
        <v>9</v>
      </c>
      <c r="E89" s="4" t="str">
        <f>HYPERLINK("http://www.beyazgazete.com/haber/2010/07/30/ihracatta-eksen-kaymasi-ekonomi.html","'İHRACATTA EKSEN KAYMASI' - EKONOMİ")</f>
        <v>'İHRACATTA EKSEN KAYMASI' - EKONOMİ</v>
      </c>
      <c r="F89" s="4" t="str">
        <f>HYPERLINK("http://beta.interpress.com/Viewer/portaltextviewer.aspx?IDS=rUkFj%2Bix1xbG6tY2bCZKFA%3D%3D&amp;madi=1202","PORTAL")</f>
        <v>PORTAL</v>
      </c>
    </row>
    <row r="90" spans="2:6" ht="12.75">
      <c r="B90" s="2">
        <v>88</v>
      </c>
      <c r="C90" s="3" t="s">
        <v>59</v>
      </c>
      <c r="D90" s="2" t="s">
        <v>32</v>
      </c>
      <c r="E90" s="4" t="str">
        <f>HYPERLINK("http://www.kobipostasi.net/2010/07/29/tepav-arastirmasi-turkiye-dunya-ihracatinda-yasanan-toparlanmaya-eslik-edemiyor/","TEPAV ARAŞTIRMASI: TÜRKİYE DÜNYA İHRACATINDA YAŞANAN TOPARLANMAYA EŞLİK EDEMİYOR")</f>
        <v>TEPAV ARAŞTIRMASI: TÜRKİYE DÜNYA İHRACATINDA YAŞANAN TOPARLANMAYA EŞLİK EDEMİYOR</v>
      </c>
      <c r="F90" s="4" t="str">
        <f>HYPERLINK("http://beta.interpress.com/Viewer/portaltextviewer.aspx?IDS=LROjXVUzZCXG6tY2bCZKFA%3D%3D&amp;madi=1202","PORTAL")</f>
        <v>PORTAL</v>
      </c>
    </row>
    <row r="91" spans="2:6" ht="12.75">
      <c r="B91" s="2">
        <v>89</v>
      </c>
      <c r="C91" s="3" t="s">
        <v>59</v>
      </c>
      <c r="D91" s="2" t="s">
        <v>60</v>
      </c>
      <c r="E91" s="4" t="str">
        <f>HYPERLINK("http://www.habername.com/haber/tepav-ihracat-zafer-caglayan-42983.htm","TÜRKİYE YÖRÜNGESİNİ GENİŞLETİYOR")</f>
        <v>TÜRKİYE YÖRÜNGESİNİ GENİŞLETİYOR</v>
      </c>
      <c r="F91" s="4" t="str">
        <f>HYPERLINK("http://beta.interpress.com/Viewer/portaltextviewer.aspx?IDS=3uizMF0ECADG6tY2bCZKFA%3D%3D&amp;madi=1202","PORTAL")</f>
        <v>PORTAL</v>
      </c>
    </row>
    <row r="92" spans="2:6" ht="12.75">
      <c r="B92" s="2">
        <v>90</v>
      </c>
      <c r="C92" s="3" t="s">
        <v>59</v>
      </c>
      <c r="D92" s="2" t="s">
        <v>61</v>
      </c>
      <c r="E92" s="4" t="str">
        <f>HYPERLINK("http://www.kobisektor.com/ticaret/5307.html","TEPAV: TÜRKİYE TOPARLANMAYA EŞLİK EDEMEDİ")</f>
        <v>TEPAV: TÜRKİYE TOPARLANMAYA EŞLİK EDEMEDİ</v>
      </c>
      <c r="F92" s="4" t="str">
        <f>HYPERLINK("http://beta.interpress.com/Viewer/portaltextviewer.aspx?IDS=TcnaN%2B0vhFTG6tY2bCZKFA%3D%3D&amp;madi=1202","PORTAL")</f>
        <v>PORTAL</v>
      </c>
    </row>
    <row r="93" spans="2:6" ht="12.75">
      <c r="B93" s="2">
        <v>91</v>
      </c>
      <c r="C93" s="3" t="s">
        <v>59</v>
      </c>
      <c r="D93" s="2" t="s">
        <v>34</v>
      </c>
      <c r="E93" s="4" t="str">
        <f>HYPERLINK("http://www.T24.com.tr/content/newsdetail.aspx?newscode=87844&amp;cat=28","ÇAĞLAYAN: TÜRKİYE YÖRÜNGESİNİ GENİŞLETİYOR  BAKÜ (A.A) ")</f>
        <v>ÇAĞLAYAN: TÜRKİYE YÖRÜNGESİNİ GENİŞLETİYOR  BAKÜ (A.A) </v>
      </c>
      <c r="F93" s="4" t="str">
        <f>HYPERLINK("http://beta.interpress.com/Viewer/portaltextviewer.aspx?IDS=vnVRc9SZ3W3G6tY2bCZKFA%3D%3D&amp;madi=1202","PORTAL")</f>
        <v>PORTAL</v>
      </c>
    </row>
    <row r="94" spans="2:6" ht="12.75">
      <c r="B94" s="2">
        <v>92</v>
      </c>
      <c r="C94" s="3" t="s">
        <v>59</v>
      </c>
      <c r="D94" s="2" t="s">
        <v>62</v>
      </c>
      <c r="E94" s="4" t="str">
        <f>HYPERLINK("http://www.habertaraf.com/haber/78044.html","ÇAĞLAYAN: TÜRKİYE YÖRÜNGESİNİ GENİŞLETİYOR")</f>
        <v>ÇAĞLAYAN: TÜRKİYE YÖRÜNGESİNİ GENİŞLETİYOR</v>
      </c>
      <c r="F94" s="4" t="str">
        <f>HYPERLINK("http://beta.interpress.com/Viewer/portaltextviewer.aspx?IDS=n6tr0qHRbT%2FG6tY2bCZKFA%3D%3D&amp;madi=1202","PORTAL")</f>
        <v>PORTAL</v>
      </c>
    </row>
    <row r="95" spans="2:6" ht="12.75">
      <c r="B95" s="2">
        <v>93</v>
      </c>
      <c r="C95" s="3" t="s">
        <v>59</v>
      </c>
      <c r="D95" s="2" t="s">
        <v>63</v>
      </c>
      <c r="E95" s="4" t="str">
        <f>HYPERLINK("http://www.ambar.com.tr/ekonomi/40194.html","TEPAV: TÜRKİYE TOPARLANMAYA EŞLİK EDEMEDİ")</f>
        <v>TEPAV: TÜRKİYE TOPARLANMAYA EŞLİK EDEMEDİ</v>
      </c>
      <c r="F95" s="4" t="str">
        <f>HYPERLINK("http://beta.interpress.com/Viewer/portaltextviewer.aspx?IDS=VE65mOoo%2B0fG6tY2bCZKFA%3D%3D&amp;madi=1202","PORTAL")</f>
        <v>PORTAL</v>
      </c>
    </row>
    <row r="96" spans="2:6" ht="12.75">
      <c r="B96" s="2">
        <v>94</v>
      </c>
      <c r="C96" s="3" t="s">
        <v>59</v>
      </c>
      <c r="D96" s="2" t="s">
        <v>9</v>
      </c>
      <c r="E96" s="4" t="str">
        <f>HYPERLINK("http://www.beyazgazete.com/haber/2010/07/29/caglayan-turkiye-yorungesini-genisletiyor-baku.html","ÇAĞLAYAN: TÜRKİYE YÖRÜNGESİNİ GENİŞLETİYOR BAKÜ")</f>
        <v>ÇAĞLAYAN: TÜRKİYE YÖRÜNGESİNİ GENİŞLETİYOR BAKÜ</v>
      </c>
      <c r="F96" s="4" t="str">
        <f>HYPERLINK("http://beta.interpress.com/Viewer/portaltextviewer.aspx?IDS=bxjjkfPNtfbG6tY2bCZKFA%3D%3D&amp;madi=1202","PORTAL")</f>
        <v>PORTAL</v>
      </c>
    </row>
    <row r="97" spans="2:6" ht="12.75">
      <c r="B97" s="2">
        <v>95</v>
      </c>
      <c r="C97" s="3" t="s">
        <v>59</v>
      </c>
      <c r="D97" s="2" t="s">
        <v>13</v>
      </c>
      <c r="E97" s="4" t="str">
        <f>HYPERLINK("http://istenhaber.com/2010/07/29/turkiyenin-ihracati-neden-hala-cukurdan-cikamadi/","TÜRKİYE'NİN İHRACATI NEDEN HÂLÂ ÇUKURDAN ÇIKAMADI")</f>
        <v>TÜRKİYE'NİN İHRACATI NEDEN HÂLÂ ÇUKURDAN ÇIKAMADI</v>
      </c>
      <c r="F97" s="4" t="str">
        <f>HYPERLINK("http://beta.interpress.com/Viewer/portaltextviewer.aspx?IDS=n3tfnFeaTNLG6tY2bCZKFA%3D%3D&amp;madi=1202","PORTAL")</f>
        <v>PORTAL</v>
      </c>
    </row>
    <row r="98" spans="2:6" ht="12.75">
      <c r="B98" s="2">
        <v>96</v>
      </c>
      <c r="C98" s="3" t="s">
        <v>59</v>
      </c>
      <c r="D98" s="2" t="s">
        <v>64</v>
      </c>
      <c r="E98" s="4" t="str">
        <f>HYPERLINK("http://www.euractiv.com.tr/ticaret-ve-sanayi/article/tepav-raporu-ihracatta-da-eksen-kayd-011332","TEPAV RAPORU: İHRACATTA DA EKSEN KAYDI")</f>
        <v>TEPAV RAPORU: İHRACATTA DA EKSEN KAYDI</v>
      </c>
      <c r="F98" s="4" t="str">
        <f>HYPERLINK("http://beta.interpress.com/Viewer/portaltextviewer.aspx?IDS=YnxJ%2B%2Fb7PHDG6tY2bCZKFA%3D%3D&amp;madi=1202","PORTAL")</f>
        <v>PORTAL</v>
      </c>
    </row>
    <row r="99" spans="2:6" ht="12.75">
      <c r="B99" s="2">
        <v>97</v>
      </c>
      <c r="C99" s="3" t="s">
        <v>59</v>
      </c>
      <c r="D99" s="2" t="s">
        <v>65</v>
      </c>
      <c r="E99" s="4" t="str">
        <f>HYPERLINK("http://www.aksam.com.tr/2010/07/29/haber/ekonomi/8384/turkiye_dunya_ihracatindaki_toparlanmaya_eslik_edemiyor.html","TÜRKİYE DÜNYA İHRACATINDAKİ TOPARLANMAYA EŞLİK EDEMİYOR ")</f>
        <v>TÜRKİYE DÜNYA İHRACATINDAKİ TOPARLANMAYA EŞLİK EDEMİYOR </v>
      </c>
      <c r="F99" s="4" t="str">
        <f>HYPERLINK("http://beta.interpress.com/Viewer/portaltextviewer.aspx?IDS=RKc3u9GFBA%2FG6tY2bCZKFA%3D%3D&amp;madi=1202","PORTAL")</f>
        <v>PORTAL</v>
      </c>
    </row>
    <row r="100" spans="2:6" ht="12.75">
      <c r="B100" s="2">
        <v>98</v>
      </c>
      <c r="C100" s="3" t="s">
        <v>59</v>
      </c>
      <c r="D100" s="2" t="s">
        <v>44</v>
      </c>
      <c r="E100" s="4" t="str">
        <f>HYPERLINK("http://www.ekoayrinti.com/news_detail.php?id=49477","İHRACATI KUR VURDU' SAVINI TEPAV ÇÜRÜTTÜ")</f>
        <v>İHRACATI KUR VURDU' SAVINI TEPAV ÇÜRÜTTÜ</v>
      </c>
      <c r="F100" s="4" t="str">
        <f>HYPERLINK("http://beta.interpress.com/Viewer/portaltextviewer.aspx?IDS=mzC6DUH%2BeKrG6tY2bCZKFA%3D%3D&amp;madi=1202","PORTAL")</f>
        <v>PORTAL</v>
      </c>
    </row>
    <row r="101" spans="2:6" ht="12.75">
      <c r="B101" s="2">
        <v>99</v>
      </c>
      <c r="C101" s="3" t="s">
        <v>59</v>
      </c>
      <c r="D101" s="2" t="s">
        <v>66</v>
      </c>
      <c r="E101" s="4" t="str">
        <f>HYPERLINK("http://haber.sol.org.tr/ekonomi/ekonomide-eksen-kaydi-haberi-31444","EKONOMİDE 'EKSEN KAYDI'")</f>
        <v>EKONOMİDE 'EKSEN KAYDI'</v>
      </c>
      <c r="F101" s="4" t="str">
        <f>HYPERLINK("http://beta.interpress.com/Viewer/portaltextviewer.aspx?IDS=cnFKFImSMtXG6tY2bCZKFA%3D%3D&amp;madi=1202","PORTAL")</f>
        <v>PORTAL</v>
      </c>
    </row>
    <row r="102" spans="2:6" ht="12.75">
      <c r="B102" s="2">
        <v>100</v>
      </c>
      <c r="C102" s="3" t="s">
        <v>59</v>
      </c>
      <c r="D102" s="2" t="s">
        <v>40</v>
      </c>
      <c r="E102" s="4" t="str">
        <f>HYPERLINK("http://www.f5haber.com/haberoku.aspx?id=1676653","'İHRACATI KUR VURDU' SAVINI TEPAV ÇÜRÜTTÜ")</f>
        <v>'İHRACATI KUR VURDU' SAVINI TEPAV ÇÜRÜTTÜ</v>
      </c>
      <c r="F102" s="4" t="str">
        <f>HYPERLINK("http://beta.interpress.com/Viewer/portaltextviewer.aspx?IDS=W417v9YaI0%2FG6tY2bCZKFA%3D%3D&amp;madi=1202","PORTAL")</f>
        <v>PORTAL</v>
      </c>
    </row>
    <row r="103" spans="2:6" ht="12.75">
      <c r="B103" s="2">
        <v>101</v>
      </c>
      <c r="C103" s="3" t="s">
        <v>59</v>
      </c>
      <c r="D103" s="2" t="s">
        <v>67</v>
      </c>
      <c r="E103" s="4" t="str">
        <f>HYPERLINK("http://www.nethaber.com/Ekonomi/155062/TEPAV-Turkiye-dunya-ihracatinda-yasanan","TEPAV: TÜRKİYE DÜNYA İHRACATINDA YAŞANAN DÜZELMEYE EŞLİK EDEMİYOR")</f>
        <v>TEPAV: TÜRKİYE DÜNYA İHRACATINDA YAŞANAN DÜZELMEYE EŞLİK EDEMİYOR</v>
      </c>
      <c r="F103" s="4" t="str">
        <f>HYPERLINK("http://beta.interpress.com/Viewer/portaltextviewer.aspx?IDS=69rDgjQEe%2BLG6tY2bCZKFA%3D%3D&amp;madi=1202","PORTAL")</f>
        <v>PORTAL</v>
      </c>
    </row>
    <row r="104" spans="2:6" ht="12.75">
      <c r="B104" s="2">
        <v>102</v>
      </c>
      <c r="C104" s="3" t="s">
        <v>59</v>
      </c>
      <c r="D104" s="2" t="s">
        <v>68</v>
      </c>
      <c r="E104" s="4" t="str">
        <f>HYPERLINK("http://www.posta.com.tr/ekonomi/HaberDetay/Ihracatta_tehlike_canlari.htm?ArticleID=38412","İHRACATTA TEHLİKE ÇANLARI")</f>
        <v>İHRACATTA TEHLİKE ÇANLARI</v>
      </c>
      <c r="F104" s="4" t="str">
        <f>HYPERLINK("http://beta.interpress.com/Viewer/portaltextviewer.aspx?IDS=qcKDpeMlBAzG6tY2bCZKFA%3D%3D&amp;madi=1202","PORTAL")</f>
        <v>PORTAL</v>
      </c>
    </row>
    <row r="105" spans="2:6" ht="12.75">
      <c r="B105" s="2">
        <v>103</v>
      </c>
      <c r="C105" s="3" t="s">
        <v>59</v>
      </c>
      <c r="D105" s="2" t="s">
        <v>55</v>
      </c>
      <c r="E105" s="4" t="str">
        <f>HYPERLINK("http://rss.feedsportal.com/c/32727/f/510887/s/c594492/l/0L0Smilliyet0N0Btr0C0Eihracati0Ekur0Evurdu0Esavini0Etepav0Ecuruttu0Cekonomi0Chaberdetay0C290B0A70B20A10A0C12696450Cdefault0Bhtm/story01.htm","'İHRACATI KUR VURDU' SAVINI TEPAV ÇÜRÜTTÜ")</f>
        <v>'İHRACATI KUR VURDU' SAVINI TEPAV ÇÜRÜTTÜ</v>
      </c>
      <c r="F105" s="4" t="str">
        <f>HYPERLINK("http://beta.interpress.com/Viewer/portaltextviewer.aspx?IDS=sN10%2BofRziPG6tY2bCZKFA%3D%3D&amp;madi=1202","PORTAL")</f>
        <v>PORTAL</v>
      </c>
    </row>
    <row r="106" spans="2:6" ht="12.75">
      <c r="B106" s="2">
        <v>104</v>
      </c>
      <c r="C106" s="3" t="s">
        <v>59</v>
      </c>
      <c r="D106" s="2" t="s">
        <v>29</v>
      </c>
      <c r="E106" s="4" t="str">
        <f>HYPERLINK("http://rss.feedsportal.com/c/32714/f/507117/s/c58fa85/l/0L0Shurriyet0N0Btr0Cekonomi0C1543860A20Basp/story01.htm","TÜRKİYE EŞLİK EDEMEDİ")</f>
        <v>TÜRKİYE EŞLİK EDEMEDİ</v>
      </c>
      <c r="F106" s="4" t="str">
        <f>HYPERLINK("http://beta.interpress.com/Viewer/portaltextviewer.aspx?IDS=OB3JWPslUuPG6tY2bCZKFA%3D%3D&amp;madi=1202","PORTAL")</f>
        <v>PORTAL</v>
      </c>
    </row>
    <row r="107" spans="2:6" ht="12.75">
      <c r="B107" s="2">
        <v>105</v>
      </c>
      <c r="C107" s="3" t="s">
        <v>59</v>
      </c>
      <c r="D107" s="2" t="s">
        <v>29</v>
      </c>
      <c r="E107" s="4" t="str">
        <f>HYPERLINK("http://rss.feedsportal.com/c/32714/f/507117/s/c592e41/l/0L0Shurriyet0N0Btr0Cyazarlar0C154399860Basp/story01.htm","AB'YE İHRACATTA SIKINTI VAR AMA SORUN KUR DEĞİL")</f>
        <v>AB'YE İHRACATTA SIKINTI VAR AMA SORUN KUR DEĞİL</v>
      </c>
      <c r="F107" s="4" t="str">
        <f>HYPERLINK("http://beta.interpress.com/Viewer/portaltextviewer.aspx?IDS=RcoZBNPljwTG6tY2bCZKFA%3D%3D&amp;madi=1202","PORTAL")</f>
        <v>PORTAL</v>
      </c>
    </row>
    <row r="108" spans="2:6" ht="12.75">
      <c r="B108" s="2">
        <v>106</v>
      </c>
      <c r="C108" s="3" t="s">
        <v>59</v>
      </c>
      <c r="D108" s="2" t="s">
        <v>29</v>
      </c>
      <c r="E108" s="4" t="str">
        <f>HYPERLINK("http://rss.feedsportal.com/c/32714/f/507129/s/c592a26/l/0L0Shurriyet0N0Btr0Cyazarlar0C154399860Basp/story01.htm","AB'YE İHRACATTA SIKINTI VAR AMA SORUN KUR DEĞİL - ERDAL SAĞLAM")</f>
        <v>AB'YE İHRACATTA SIKINTI VAR AMA SORUN KUR DEĞİL - ERDAL SAĞLAM</v>
      </c>
      <c r="F108" s="4" t="str">
        <f>HYPERLINK("http://beta.interpress.com/Viewer/portaltextviewer.aspx?IDS=90T4nN38LfXG6tY2bCZKFA%3D%3D&amp;madi=1202","PORTAL")</f>
        <v>PORTAL</v>
      </c>
    </row>
    <row r="109" spans="2:6" ht="12.75">
      <c r="B109" s="2">
        <v>107</v>
      </c>
      <c r="C109" s="3" t="s">
        <v>59</v>
      </c>
      <c r="D109" s="2" t="s">
        <v>42</v>
      </c>
      <c r="E109" s="4" t="str">
        <f>HYPERLINK("http://www.radikal.com.tr/Radikal.aspx?aType=RadikalHaberDetay&amp;ArticleID=1010563&amp;CategoryID=101","TEPAV: TÜRKİYE DÜNYA İHRACATINDA YAŞANAN DÜZELMEYE EŞLİK EDEMİYOR")</f>
        <v>TEPAV: TÜRKİYE DÜNYA İHRACATINDA YAŞANAN DÜZELMEYE EŞLİK EDEMİYOR</v>
      </c>
      <c r="F109" s="4" t="str">
        <f>HYPERLINK("http://beta.interpress.com/Viewer/portaltextviewer.aspx?IDS=LzHKsDZdy8XG6tY2bCZKFA%3D%3D&amp;madi=1202","PORTAL")</f>
        <v>PORTAL</v>
      </c>
    </row>
    <row r="110" spans="2:6" ht="12.75">
      <c r="B110" s="2">
        <v>108</v>
      </c>
      <c r="C110" s="3" t="s">
        <v>69</v>
      </c>
      <c r="D110" s="2" t="s">
        <v>44</v>
      </c>
      <c r="E110" s="4" t="str">
        <f>HYPERLINK("http://www.ekoayrinti.com/news_detail.php?id=49451","TEPAV: TÜRKİYE'DE İHRACAT ARTIŞI YAVAŞ KALDI")</f>
        <v>TEPAV: TÜRKİYE'DE İHRACAT ARTIŞI YAVAŞ KALDI</v>
      </c>
      <c r="F110" s="4" t="str">
        <f>HYPERLINK("http://beta.interpress.com/Viewer/portaltextviewer.aspx?IDS=SYqOwAVS9h3G6tY2bCZKFA%3D%3D&amp;madi=1202","PORTAL")</f>
        <v>PORTAL</v>
      </c>
    </row>
    <row r="111" spans="2:6" ht="12.75">
      <c r="B111" s="2">
        <v>109</v>
      </c>
      <c r="C111" s="3" t="s">
        <v>69</v>
      </c>
      <c r="D111" s="2" t="s">
        <v>70</v>
      </c>
      <c r="E111" s="4" t="str">
        <f>HYPERLINK("http://www.ntvmsnbc.com/id/25118578/","TEPAV: TÜRKİYE'DE İHRACAT ARTIŞI YAVAŞ KALDI")</f>
        <v>TEPAV: TÜRKİYE'DE İHRACAT ARTIŞI YAVAŞ KALDI</v>
      </c>
      <c r="F111" s="4" t="str">
        <f>HYPERLINK("http://beta.interpress.com/Viewer/portaltextviewer.aspx?IDS=4TmsWrUESUHG6tY2bCZKFA%3D%3D&amp;madi=1202","PORTAL")</f>
        <v>PORTAL</v>
      </c>
    </row>
    <row r="112" spans="2:6" ht="12.75">
      <c r="B112" s="2">
        <v>110</v>
      </c>
      <c r="C112" s="3" t="s">
        <v>69</v>
      </c>
      <c r="D112" s="2" t="s">
        <v>40</v>
      </c>
      <c r="E112" s="4" t="str">
        <f>HYPERLINK("http://www.f5haber.com/haberoku.aspx?id=1675949","TEPAV: TÜRKİYE'DE İHRACAT ARTIŞI YAVAŞ KALDI")</f>
        <v>TEPAV: TÜRKİYE'DE İHRACAT ARTIŞI YAVAŞ KALDI</v>
      </c>
      <c r="F112" s="4" t="str">
        <f>HYPERLINK("http://beta.interpress.com/Viewer/portaltextviewer.aspx?IDS=X7rB2N7nS7nG6tY2bCZKFA%3D%3D&amp;madi=1202","PORTAL")</f>
        <v>PORTAL</v>
      </c>
    </row>
    <row r="113" spans="2:6" ht="12.75">
      <c r="B113" s="2">
        <v>111</v>
      </c>
      <c r="C113" s="3" t="s">
        <v>69</v>
      </c>
      <c r="D113" s="2" t="s">
        <v>49</v>
      </c>
      <c r="E113" s="4" t="str">
        <f>HYPERLINK("http://www.finanstrend.com/haber/59653","TEPAV: TÜRKİYE'DE İHRACAT ARTIŞI YAVAŞ KALDI")</f>
        <v>TEPAV: TÜRKİYE'DE İHRACAT ARTIŞI YAVAŞ KALDI</v>
      </c>
      <c r="F113" s="4" t="str">
        <f>HYPERLINK("http://beta.interpress.com/Viewer/portaltextviewer.aspx?IDS=oue7C5nZIRjG6tY2bCZKFA%3D%3D&amp;madi=1202","PORTAL")</f>
        <v>PORTAL</v>
      </c>
    </row>
    <row r="114" spans="2:6" ht="12.75">
      <c r="B114" s="2">
        <v>112</v>
      </c>
      <c r="C114" s="3" t="s">
        <v>69</v>
      </c>
      <c r="D114" s="2" t="s">
        <v>71</v>
      </c>
      <c r="E114" s="4" t="str">
        <f>HYPERLINK("http://www.hurriyetdailynews.com/n.php?n=export-recovery-not-enough-report-warns-2010-07-28","EXPORT RECOVERY NOT ENOUGH, REPORT WARNS")</f>
        <v>EXPORT RECOVERY NOT ENOUGH, REPORT WARNS</v>
      </c>
      <c r="F114" s="4" t="str">
        <f>HYPERLINK("http://beta.interpress.com/Viewer/portaltextviewer.aspx?IDS=1pn4FrEDQvvG6tY2bCZKFA%3D%3D&amp;madi=1202","PORTAL")</f>
        <v>PORTAL</v>
      </c>
    </row>
    <row r="115" spans="2:6" ht="12.75">
      <c r="B115" s="2">
        <v>113</v>
      </c>
      <c r="C115" s="3" t="s">
        <v>69</v>
      </c>
      <c r="D115" s="2" t="s">
        <v>6</v>
      </c>
      <c r="E115" s="4" t="str">
        <f>HYPERLINK("http://www.haberortak.com/Haber/Ekonomi/28072010/TEPAV-Ihracatta-eksen-kaymasi-yasaniyor.php","TEPAV: İHRACATTA EKSEN KAYMASI YAŞANIYOR")</f>
        <v>TEPAV: İHRACATTA EKSEN KAYMASI YAŞANIYOR</v>
      </c>
      <c r="F115" s="4" t="str">
        <f>HYPERLINK("http://beta.interpress.com/Viewer/portaltextviewer.aspx?IDS=r%2BYMJuhI%2F5PG6tY2bCZKFA%3D%3D&amp;madi=1202","PORTAL")</f>
        <v>PORTAL</v>
      </c>
    </row>
    <row r="116" spans="2:6" ht="12.75">
      <c r="B116" s="2">
        <v>114</v>
      </c>
      <c r="C116" s="3" t="s">
        <v>69</v>
      </c>
      <c r="D116" s="2" t="s">
        <v>44</v>
      </c>
      <c r="E116" s="4" t="str">
        <f>HYPERLINK("http://www.ekoayrinti.com/news_detail.php?id=49421","İHRACATTA EKSEN KAYMASI VAR MI? ")</f>
        <v>İHRACATTA EKSEN KAYMASI VAR MI? </v>
      </c>
      <c r="F116" s="4" t="str">
        <f>HYPERLINK("http://beta.interpress.com/Viewer/portaltextviewer.aspx?IDS=ySgX7gGWHUjG6tY2bCZKFA%3D%3D&amp;madi=1202","PORTAL")</f>
        <v>PORTAL</v>
      </c>
    </row>
    <row r="117" spans="2:6" ht="12.75">
      <c r="B117" s="2">
        <v>115</v>
      </c>
      <c r="C117" s="3" t="s">
        <v>69</v>
      </c>
      <c r="D117" s="2" t="s">
        <v>58</v>
      </c>
      <c r="E117" s="4" t="str">
        <f>HYPERLINK("http://www.gazeteport.com/ssLINK/GP_734091","TEPAV: İHRACATTA EKSEN KAYDI")</f>
        <v>TEPAV: İHRACATTA EKSEN KAYDI</v>
      </c>
      <c r="F117" s="4" t="str">
        <f>HYPERLINK("http://beta.interpress.com/Viewer/portaltextviewer.aspx?IDS=LBR3quizKtHG6tY2bCZKFA%3D%3D&amp;madi=1202","PORTAL")</f>
        <v>PORTAL</v>
      </c>
    </row>
    <row r="118" spans="2:6" ht="12.75">
      <c r="B118" s="2">
        <v>116</v>
      </c>
      <c r="C118" s="3" t="s">
        <v>69</v>
      </c>
      <c r="D118" s="2" t="s">
        <v>40</v>
      </c>
      <c r="E118" s="4" t="str">
        <f>HYPERLINK("http://www.f5haber.com/haberoku.aspx?id=1675443","TEPAV: İHRACATTA EKSEN KAYDI")</f>
        <v>TEPAV: İHRACATTA EKSEN KAYDI</v>
      </c>
      <c r="F118" s="4" t="str">
        <f>HYPERLINK("http://beta.interpress.com/Viewer/portaltextviewer.aspx?IDS=JTMseNDo3HfG6tY2bCZKFA%3D%3D&amp;madi=1202","PORTAL")</f>
        <v>PORTAL</v>
      </c>
    </row>
    <row r="119" spans="2:6" ht="12.75">
      <c r="B119" s="2">
        <v>117</v>
      </c>
      <c r="C119" s="3" t="s">
        <v>69</v>
      </c>
      <c r="D119" s="2" t="s">
        <v>72</v>
      </c>
      <c r="E119" s="4" t="str">
        <f>HYPERLINK("http://www.stargazete.com/ekonomi/-ihracatta-eksen-kaymasi--haber-281547.htm","'İHRACATTA EKSEN KAYMASI'  ")</f>
        <v>'İHRACATTA EKSEN KAYMASI'  </v>
      </c>
      <c r="F119" s="4" t="str">
        <f>HYPERLINK("http://beta.interpress.com/Viewer/portaltextviewer.aspx?IDS=nXTboBzVKZbG6tY2bCZKFA%3D%3D&amp;madi=1202","PORTAL")</f>
        <v>PORTAL</v>
      </c>
    </row>
    <row r="120" spans="2:6" ht="12.75">
      <c r="B120" s="2">
        <v>118</v>
      </c>
      <c r="C120" s="3" t="s">
        <v>69</v>
      </c>
      <c r="D120" s="2" t="s">
        <v>11</v>
      </c>
      <c r="E120" s="4" t="str">
        <f>HYPERLINK("http://www.haberler.com/tepav-ihracatta-eksen-kaymasi-2168190-haberi/","TEPAV: 'İHRACATTA EKSEN KAYMASI'")</f>
        <v>TEPAV: 'İHRACATTA EKSEN KAYMASI'</v>
      </c>
      <c r="F120" s="4" t="str">
        <f>HYPERLINK("http://beta.interpress.com/Viewer/portaltextviewer.aspx?IDS=xVjUZYZqZz3G6tY2bCZKFA%3D%3D&amp;madi=1202","PORTAL")</f>
        <v>PORTAL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20"/>
  <sheetViews>
    <sheetView zoomScalePageLayoutView="0" workbookViewId="0" topLeftCell="A1">
      <selection activeCell="A1" sqref="A1"/>
    </sheetView>
  </sheetViews>
  <sheetFormatPr defaultColWidth="8.00390625" defaultRowHeight="12.75"/>
  <cols>
    <col min="1" max="2" width="8.00390625" style="0" customWidth="1"/>
    <col min="3" max="3" width="13.57421875" style="0" customWidth="1"/>
    <col min="4" max="4" width="30.8515625" style="0" customWidth="1"/>
    <col min="5" max="5" width="49.421875" style="0" customWidth="1"/>
    <col min="6" max="6" width="10.8515625" style="0" customWidth="1"/>
    <col min="7" max="7" width="9.00390625" style="0" customWidth="1"/>
    <col min="8" max="8" width="12.8515625" style="0" customWidth="1"/>
    <col min="9" max="9" width="11.7109375" style="0" customWidth="1"/>
    <col min="10" max="10" width="15.7109375" style="0" customWidth="1"/>
    <col min="11" max="13" width="17.140625" style="0" customWidth="1"/>
  </cols>
  <sheetData>
    <row r="2" spans="2:6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</row>
    <row r="3" spans="2:6" ht="12.75">
      <c r="B3" s="2">
        <v>1</v>
      </c>
      <c r="C3" s="3" t="s">
        <v>5</v>
      </c>
      <c r="D3" s="2" t="s">
        <v>6</v>
      </c>
      <c r="E3" s="4" t="str">
        <f>HYPERLINK("http://www.haberortak.com/Haber/Ekonomi/04082010/Ihracatci-yumurtalari-farkli-sepetlere-koyuyor.php","İHRACATÇI YUMURTALARI FARKLI SEPETLERE KOYUYOR")</f>
        <v>İHRACATÇI YUMURTALARI FARKLI SEPETLERE KOYUYOR</v>
      </c>
      <c r="F3" s="4" t="str">
        <f>HYPERLINK("http://beta.interpress.com/Viewer/portaltextviewer.aspx?IDS=1%2FHqhv7imQLG6tY2bCZKFA%3D%3D&amp;madi=1202","PORTAL")</f>
        <v>PORTAL</v>
      </c>
    </row>
    <row r="4" spans="2:6" ht="12.75">
      <c r="B4" s="2">
        <v>2</v>
      </c>
      <c r="C4" s="3" t="s">
        <v>5</v>
      </c>
      <c r="D4" s="2" t="s">
        <v>7</v>
      </c>
      <c r="E4" s="4" t="str">
        <f>HYPERLINK("http://yenisafak.com.tr/Ekonomi/?i=271743","TİCARETİMİZ ARTIYOR PAZAR ÇEŞİTLENİYOR")</f>
        <v>TİCARETİMİZ ARTIYOR PAZAR ÇEŞİTLENİYOR</v>
      </c>
      <c r="F4" s="4" t="str">
        <f>HYPERLINK("http://beta.interpress.com/Viewer/portaltextviewer.aspx?IDS=k3e7%2BC%2FA7uPG6tY2bCZKFA%3D%3D&amp;madi=1202","PORTAL")</f>
        <v>PORTAL</v>
      </c>
    </row>
    <row r="5" spans="2:6" ht="12.75">
      <c r="B5" s="2">
        <v>3</v>
      </c>
      <c r="C5" s="3" t="s">
        <v>8</v>
      </c>
      <c r="D5" s="2" t="s">
        <v>9</v>
      </c>
      <c r="E5" s="4" t="str">
        <f>HYPERLINK("http://www.beyazgazete.com/haber/2010/08/03/ihracat-pazari-cesitleniyor.html","İHRACAT PAZARI ÇEŞİTLENİYOR")</f>
        <v>İHRACAT PAZARI ÇEŞİTLENİYOR</v>
      </c>
      <c r="F5" s="4" t="str">
        <f>HYPERLINK("http://beta.interpress.com/Viewer/portaltextviewer.aspx?IDS=DqkU%2FVXOs87G6tY2bCZKFA%3D%3D&amp;madi=1202","PORTAL")</f>
        <v>PORTAL</v>
      </c>
    </row>
    <row r="6" spans="2:6" ht="12.75">
      <c r="B6" s="2">
        <v>4</v>
      </c>
      <c r="C6" s="3" t="s">
        <v>8</v>
      </c>
      <c r="D6" s="2" t="s">
        <v>10</v>
      </c>
      <c r="E6" s="4" t="str">
        <f>HYPERLINK("http://www.yerelgozlem.com/haberdetay.asp?ID=8507","EGELİ İHRACATÇILARDAN 'İHRACATTA EKSEN KAYMASI' YORUMLARINA TEPKİ")</f>
        <v>EGELİ İHRACATÇILARDAN 'İHRACATTA EKSEN KAYMASI' YORUMLARINA TEPKİ</v>
      </c>
      <c r="F6" s="4" t="str">
        <f>HYPERLINK("http://beta.interpress.com/Viewer/portaltextviewer.aspx?IDS=CJdUgUhJY3TG6tY2bCZKFA%3D%3D&amp;madi=1202","PORTAL")</f>
        <v>PORTAL</v>
      </c>
    </row>
    <row r="7" spans="2:6" ht="12.75">
      <c r="B7" s="2">
        <v>5</v>
      </c>
      <c r="C7" s="3" t="s">
        <v>8</v>
      </c>
      <c r="D7" s="2" t="s">
        <v>11</v>
      </c>
      <c r="E7" s="4" t="str">
        <f>HYPERLINK("http://www.haberler.com/ihracatci-yumurtalarini-farkli-sepetlere-koyuyor-2176676-haberi/","İHRACATÇI 'YUMURTALARINI FARKLI SEPETLERE KOYUYOR'")</f>
        <v>İHRACATÇI 'YUMURTALARINI FARKLI SEPETLERE KOYUYOR'</v>
      </c>
      <c r="F7" s="4" t="str">
        <f>HYPERLINK("http://beta.interpress.com/Viewer/portaltextviewer.aspx?IDS=mCOXUTKFFEXG6tY2bCZKFA%3D%3D&amp;madi=1202","PORTAL")</f>
        <v>PORTAL</v>
      </c>
    </row>
    <row r="8" spans="2:6" ht="12.75">
      <c r="B8" s="2">
        <v>6</v>
      </c>
      <c r="C8" s="3" t="s">
        <v>8</v>
      </c>
      <c r="D8" s="2" t="s">
        <v>12</v>
      </c>
      <c r="E8" s="4" t="str">
        <f>HYPERLINK("http://www.aydinnethaber.com/haber/ihracat-pazari-cesitleniyor-21034.html","İHRACAT PAZARI ÇEŞİTLENİYOR")</f>
        <v>İHRACAT PAZARI ÇEŞİTLENİYOR</v>
      </c>
      <c r="F8" s="4" t="str">
        <f>HYPERLINK("http://beta.interpress.com/Viewer/portaltextviewer.aspx?IDS=mFTLQE6aC%2FnG6tY2bCZKFA%3D%3D&amp;madi=1202","PORTAL")</f>
        <v>PORTAL</v>
      </c>
    </row>
    <row r="9" spans="2:6" ht="12.75">
      <c r="B9" s="2">
        <v>7</v>
      </c>
      <c r="C9" s="3" t="s">
        <v>8</v>
      </c>
      <c r="D9" s="2" t="s">
        <v>13</v>
      </c>
      <c r="E9" s="4" t="str">
        <f>HYPERLINK("http://istenhaber.com/2010/08/03/egeli-ihracatcilardan-ihracatta-eksen-kaymasi-yorumlarina-tepki/","EGELİ İHRACATÇILARDAN 'İHRACATTA EKSEN KAYMASI' YORUMLARINA TEPKİ")</f>
        <v>EGELİ İHRACATÇILARDAN 'İHRACATTA EKSEN KAYMASI' YORUMLARINA TEPKİ</v>
      </c>
      <c r="F9" s="4" t="str">
        <f>HYPERLINK("http://beta.interpress.com/Viewer/portaltextviewer.aspx?IDS=TVc77QGdHpfG6tY2bCZKFA%3D%3D&amp;madi=1202","PORTAL")</f>
        <v>PORTAL</v>
      </c>
    </row>
    <row r="10" spans="2:6" ht="12.75">
      <c r="B10" s="2">
        <v>8</v>
      </c>
      <c r="C10" s="3" t="s">
        <v>8</v>
      </c>
      <c r="D10" s="2" t="s">
        <v>14</v>
      </c>
      <c r="E10" s="4" t="str">
        <f>HYPERLINK("http://www.nethabercilik.com/haber/ihracat-pazari-cesitleniyor.htm","İHRACAT PAZARI ÇEŞİTLENİYOR")</f>
        <v>İHRACAT PAZARI ÇEŞİTLENİYOR</v>
      </c>
      <c r="F10" s="4" t="str">
        <f>HYPERLINK("http://beta.interpress.com/Viewer/portaltextviewer.aspx?IDS=xAg2pbuVUgfG6tY2bCZKFA%3D%3D&amp;madi=1202","PORTAL")</f>
        <v>PORTAL</v>
      </c>
    </row>
    <row r="11" spans="2:6" ht="12.75">
      <c r="B11" s="2">
        <v>9</v>
      </c>
      <c r="C11" s="3" t="s">
        <v>8</v>
      </c>
      <c r="D11" s="2" t="s">
        <v>15</v>
      </c>
      <c r="E11" s="4" t="str">
        <f>HYPERLINK("http://www.aypost.com/news_detail.php?id=10458","AB PAZARINDAKİ İHRACAT KAYIPLARI...")</f>
        <v>AB PAZARINDAKİ İHRACAT KAYIPLARI...</v>
      </c>
      <c r="F11" s="4" t="str">
        <f>HYPERLINK("http://beta.interpress.com/Viewer/portaltextviewer.aspx?IDS=IJXvnYvfVN3G6tY2bCZKFA%3D%3D&amp;madi=1202","PORTAL")</f>
        <v>PORTAL</v>
      </c>
    </row>
    <row r="12" spans="2:6" ht="12.75">
      <c r="B12" s="2">
        <v>10</v>
      </c>
      <c r="C12" s="3" t="s">
        <v>8</v>
      </c>
      <c r="D12" s="2" t="s">
        <v>16</v>
      </c>
      <c r="E12" s="4" t="str">
        <f>HYPERLINK("http://www.gozlemgazetesi.com.tr/haber/19827-turkmenoglu-ihracatta-eksen-kaymasi-yorumlari-yers.html","TÜRKMENOĞLU: 'İHRACATTA EKSEN KAYMASI YORUMLARI YERSİZ'")</f>
        <v>TÜRKMENOĞLU: 'İHRACATTA EKSEN KAYMASI YORUMLARI YERSİZ'</v>
      </c>
      <c r="F12" s="4" t="str">
        <f>HYPERLINK("http://beta.interpress.com/Viewer/portaltextviewer.aspx?IDS=5i1AThHg3krG6tY2bCZKFA%3D%3D&amp;madi=1202","PORTAL")</f>
        <v>PORTAL</v>
      </c>
    </row>
    <row r="13" spans="2:6" ht="12.75">
      <c r="B13" s="2">
        <v>11</v>
      </c>
      <c r="C13" s="3" t="s">
        <v>8</v>
      </c>
      <c r="D13" s="2" t="s">
        <v>17</v>
      </c>
      <c r="E13" s="4" t="str">
        <f>HYPERLINK("http://www.showhaber.com/egeli-ihracatcilardan-ihracatta-eksen-kaymasi-yorumlarina-tepki-322666.htm","EGELİ İHRACATÇILARDAN 'İHRACATTA EKSEN KAYMASI' YORUMLARINA TEPKİ")</f>
        <v>EGELİ İHRACATÇILARDAN 'İHRACATTA EKSEN KAYMASI' YORUMLARINA TEPKİ</v>
      </c>
      <c r="F13" s="4" t="str">
        <f>HYPERLINK("http://beta.interpress.com/Viewer/portaltextviewer.aspx?IDS=fyMJjXgYGQ7G6tY2bCZKFA%3D%3D&amp;madi=1202","PORTAL")</f>
        <v>PORTAL</v>
      </c>
    </row>
    <row r="14" spans="2:6" ht="12.75">
      <c r="B14" s="2">
        <v>12</v>
      </c>
      <c r="C14" s="3" t="s">
        <v>8</v>
      </c>
      <c r="D14" s="2" t="s">
        <v>18</v>
      </c>
      <c r="E14" s="4" t="str">
        <f>HYPERLINK("http://www.medyaplus.com/gundem/ekonomi/332014.html","EGELİ İHRACATÇILARDAN 'İHRACATTA EKSEN KAYMASI' YORUMLARINA TEPKİ")</f>
        <v>EGELİ İHRACATÇILARDAN 'İHRACATTA EKSEN KAYMASI' YORUMLARINA TEPKİ</v>
      </c>
      <c r="F14" s="4" t="str">
        <f>HYPERLINK("http://beta.interpress.com/Viewer/portaltextviewer.aspx?IDS=poEQgt0zBnrG6tY2bCZKFA%3D%3D&amp;madi=1202","PORTAL")</f>
        <v>PORTAL</v>
      </c>
    </row>
    <row r="15" spans="2:6" ht="12.75">
      <c r="B15" s="2">
        <v>13</v>
      </c>
      <c r="C15" s="3" t="s">
        <v>8</v>
      </c>
      <c r="D15" s="2" t="s">
        <v>19</v>
      </c>
      <c r="E15" s="4" t="str">
        <f>HYPERLINK("http://www.bighaber.com/egeli-ihracatcilardan-ihracatta-eksen-kaymasi-yorumlarina-tepki/","EGELİ İHRACATÇILARDAN 'İHRACATTA EKSEN KAYMASI' YORUMLARINA TEPKİ")</f>
        <v>EGELİ İHRACATÇILARDAN 'İHRACATTA EKSEN KAYMASI' YORUMLARINA TEPKİ</v>
      </c>
      <c r="F15" s="4" t="str">
        <f>HYPERLINK("http://beta.interpress.com/Viewer/portaltextviewer.aspx?IDS=mlhauIJVTb3G6tY2bCZKFA%3D%3D&amp;madi=1202","PORTAL")</f>
        <v>PORTAL</v>
      </c>
    </row>
    <row r="16" spans="2:6" ht="12.75">
      <c r="B16" s="2">
        <v>14</v>
      </c>
      <c r="C16" s="3" t="s">
        <v>8</v>
      </c>
      <c r="D16" s="2" t="s">
        <v>20</v>
      </c>
      <c r="E16" s="4" t="str">
        <f>HYPERLINK("http://www.stargundem.com/ekonomi/1054488-egeli-ihracatcilardan-ihracatta-eksen-kaymasi-yorumlarina-tepki-haberi.html","EGELİ İHRACATÇILARDAN 'İHRACATTA EKSEN KAYMASI' YORUMLARINA TEPKİ")</f>
        <v>EGELİ İHRACATÇILARDAN 'İHRACATTA EKSEN KAYMASI' YORUMLARINA TEPKİ</v>
      </c>
      <c r="F16" s="4" t="str">
        <f>HYPERLINK("http://beta.interpress.com/Viewer/portaltextviewer.aspx?IDS=J9O90AJKSP3G6tY2bCZKFA%3D%3D&amp;madi=1202","PORTAL")</f>
        <v>PORTAL</v>
      </c>
    </row>
    <row r="17" spans="2:6" ht="12.75">
      <c r="B17" s="2">
        <v>15</v>
      </c>
      <c r="C17" s="3" t="s">
        <v>8</v>
      </c>
      <c r="D17" s="2" t="s">
        <v>21</v>
      </c>
      <c r="E17" s="4" t="str">
        <f>HYPERLINK("http://turkyurdu.com/haber/ekonomi/egeli-ihracatcilardan-ihracatta-eksen-kaymasi-yorumlarina-tepki/","EGELİ İHRACATÇILARDAN 'İHRACATTA EKSEN KAYMASI' YORUMLARINA TEPKİ")</f>
        <v>EGELİ İHRACATÇILARDAN 'İHRACATTA EKSEN KAYMASI' YORUMLARINA TEPKİ</v>
      </c>
      <c r="F17" s="4" t="str">
        <f>HYPERLINK("http://beta.interpress.com/Viewer/portaltextviewer.aspx?IDS=wK5QeCVDtWDG6tY2bCZKFA%3D%3D&amp;madi=1202","PORTAL")</f>
        <v>PORTAL</v>
      </c>
    </row>
    <row r="18" spans="2:6" ht="12.75">
      <c r="B18" s="2">
        <v>16</v>
      </c>
      <c r="C18" s="3" t="s">
        <v>8</v>
      </c>
      <c r="D18" s="2" t="s">
        <v>22</v>
      </c>
      <c r="E18" s="4" t="str">
        <f>HYPERLINK("http://haber.turk.net/haber_detay.asp?ID=2544304&amp;cat=EKO","EGELİ İHRACATÇILARDAN 'İHRACATTA EKSEN KAYMASI' YORUMLARINA TEPKİ")</f>
        <v>EGELİ İHRACATÇILARDAN 'İHRACATTA EKSEN KAYMASI' YORUMLARINA TEPKİ</v>
      </c>
      <c r="F18" s="4" t="str">
        <f>HYPERLINK("http://beta.interpress.com/Viewer/portaltextviewer.aspx?IDS=ndZx56DTV2%2FG6tY2bCZKFA%3D%3D&amp;madi=1202","PORTAL")</f>
        <v>PORTAL</v>
      </c>
    </row>
    <row r="19" spans="2:6" ht="12.75">
      <c r="B19" s="2">
        <v>17</v>
      </c>
      <c r="C19" s="3" t="s">
        <v>8</v>
      </c>
      <c r="D19" s="2" t="s">
        <v>23</v>
      </c>
      <c r="E19" s="4" t="str">
        <f>HYPERLINK("http://www.muhabir.net/egeli-ihracatcilardan-ihracatta-eksen-kaymasi-yorumlarina-tepki/","EGELİ İHRACATÇILARDAN 'İHRACATTA EKSEN KAYMASI' YORUMLARINA TEPKİ")</f>
        <v>EGELİ İHRACATÇILARDAN 'İHRACATTA EKSEN KAYMASI' YORUMLARINA TEPKİ</v>
      </c>
      <c r="F19" s="4" t="str">
        <f>HYPERLINK("http://beta.interpress.com/Viewer/portaltextviewer.aspx?IDS=PDB5Vk8%2BUPzG6tY2bCZKFA%3D%3D&amp;madi=1202","PORTAL")</f>
        <v>PORTAL</v>
      </c>
    </row>
    <row r="20" spans="2:6" ht="12.75">
      <c r="B20" s="2">
        <v>18</v>
      </c>
      <c r="C20" s="3" t="s">
        <v>8</v>
      </c>
      <c r="D20" s="2" t="s">
        <v>24</v>
      </c>
      <c r="E20" s="4" t="str">
        <f>HYPERLINK("http://www.aktifhaber.com/news_detail.php?id=311448","'EKSEN KAYMASI' YERSİZ")</f>
        <v>'EKSEN KAYMASI' YERSİZ</v>
      </c>
      <c r="F20" s="4" t="str">
        <f>HYPERLINK("http://beta.interpress.com/Viewer/portaltextviewer.aspx?IDS=g59JtW40927G6tY2bCZKFA%3D%3D&amp;madi=1202","PORTAL")</f>
        <v>PORTAL</v>
      </c>
    </row>
    <row r="21" spans="2:6" ht="12.75">
      <c r="B21" s="2">
        <v>19</v>
      </c>
      <c r="C21" s="3" t="s">
        <v>8</v>
      </c>
      <c r="D21" s="2" t="s">
        <v>11</v>
      </c>
      <c r="E21" s="4" t="str">
        <f>HYPERLINK("http://www.haberler.com/egeli-ihracatcilardan-ihracatta-eksen-kaymasi-2176256-haberi/","EGELİ İHRACATÇILARDAN  İHRACATTA EKSEN KAYMASI  YORUMLARINA ...")</f>
        <v>EGELİ İHRACATÇILARDAN  İHRACATTA EKSEN KAYMASI  YORUMLARINA ...</v>
      </c>
      <c r="F21" s="4" t="str">
        <f>HYPERLINK("http://beta.interpress.com/Viewer/portaltextviewer.aspx?IDS=UQvKC2f5DEXG6tY2bCZKFA%3D%3D&amp;madi=1202","PORTAL")</f>
        <v>PORTAL</v>
      </c>
    </row>
    <row r="22" spans="2:6" ht="12.75">
      <c r="B22" s="2">
        <v>20</v>
      </c>
      <c r="C22" s="3" t="s">
        <v>25</v>
      </c>
      <c r="D22" s="2" t="s">
        <v>26</v>
      </c>
      <c r="E22" s="4" t="str">
        <f>HYPERLINK("http://www.medyantalya.com/ekonomi/pazarda-eksen-kaymasi-kavgasi.html","PAZARDA EKSEN KAYMASI KAVGASI")</f>
        <v>PAZARDA EKSEN KAYMASI KAVGASI</v>
      </c>
      <c r="F22" s="4" t="str">
        <f>HYPERLINK("http://beta.interpress.com/Viewer/portaltextviewer.aspx?IDS=2qLBvMvtFCzG6tY2bCZKFA%3D%3D&amp;madi=1202","PORTAL")</f>
        <v>PORTAL</v>
      </c>
    </row>
    <row r="23" spans="2:6" ht="12.75">
      <c r="B23" s="2">
        <v>21</v>
      </c>
      <c r="C23" s="3" t="s">
        <v>25</v>
      </c>
      <c r="D23" s="2" t="s">
        <v>27</v>
      </c>
      <c r="E23" s="4" t="str">
        <f>HYPERLINK("http://www.hurriyet.com.tr/yazarlar/15464643.asp?yazarid=8&amp;gid=61","İHRACATTA SIKINTI VARSA KIZILMAZ, ÇÖZÜM ARANIR 02.08.2010")</f>
        <v>İHRACATTA SIKINTI VARSA KIZILMAZ, ÇÖZÜM ARANIR 02.08.2010</v>
      </c>
      <c r="F23" s="4" t="str">
        <f>HYPERLINK("http://beta.interpress.com/Viewer/portaltextviewer.aspx?IDS=1DQVnz2Od9zG6tY2bCZKFA%3D%3D&amp;madi=1202","PORTAL")</f>
        <v>PORTAL</v>
      </c>
    </row>
    <row r="24" spans="2:6" ht="12.75">
      <c r="B24" s="2">
        <v>22</v>
      </c>
      <c r="C24" s="3" t="s">
        <v>25</v>
      </c>
      <c r="D24" s="2" t="s">
        <v>28</v>
      </c>
      <c r="E24" s="4" t="str">
        <f>HYPERLINK("http://www.kobiden.com/haber.asp?id=7185&amp;baslik=T%FCrkihracat%FDn%FDneksenikaym%FDyor%3Bkapsam%FDgeni%FEliyor%21","09:33-TÜRK İHRACATININ EKSENİ KAYMIYOR; KAPSAMI GENİŞLİYOR!")</f>
        <v>09:33-TÜRK İHRACATININ EKSENİ KAYMIYOR; KAPSAMI GENİŞLİYOR!</v>
      </c>
      <c r="F24" s="4" t="str">
        <f>HYPERLINK("http://beta.interpress.com/Viewer/portaltextviewer.aspx?IDS=efkAQLt7gZLG6tY2bCZKFA%3D%3D&amp;madi=1202","PORTAL")</f>
        <v>PORTAL</v>
      </c>
    </row>
    <row r="25" spans="2:6" ht="12.75">
      <c r="B25" s="2">
        <v>23</v>
      </c>
      <c r="C25" s="3" t="s">
        <v>25</v>
      </c>
      <c r="D25" s="2" t="s">
        <v>29</v>
      </c>
      <c r="E25" s="4" t="str">
        <f>HYPERLINK("http://rss.feedsportal.com/c/32714/f/507117/s/c7329b3/l/0L0Shurriyet0N0Btr0Cyazarlar0C154646430Basp/story01.htm","İHRACATTA SIKINTI VARSA KIZILMAZ, ÇÖZÜM ARANIR")</f>
        <v>İHRACATTA SIKINTI VARSA KIZILMAZ, ÇÖZÜM ARANIR</v>
      </c>
      <c r="F25" s="4" t="str">
        <f>HYPERLINK("http://beta.interpress.com/Viewer/portaltextviewer.aspx?IDS=DHF%2FEBi2CDnG6tY2bCZKFA%3D%3D&amp;madi=1202","PORTAL")</f>
        <v>PORTAL</v>
      </c>
    </row>
    <row r="26" spans="2:6" ht="12.75">
      <c r="B26" s="2">
        <v>24</v>
      </c>
      <c r="C26" s="3" t="s">
        <v>25</v>
      </c>
      <c r="D26" s="2" t="s">
        <v>29</v>
      </c>
      <c r="E26" s="4" t="str">
        <f>HYPERLINK("http://rss.feedsportal.com/c/32714/f/507129/s/c732a1b/l/0L0Shurriyet0N0Btr0Cyazarlar0C154646430Basp/story01.htm","İHRACATTA SIKINTI VARSA KIZILMAZ, ÇÖZÜM ARANIR - ERDAL SAĞLAM")</f>
        <v>İHRACATTA SIKINTI VARSA KIZILMAZ, ÇÖZÜM ARANIR - ERDAL SAĞLAM</v>
      </c>
      <c r="F26" s="4" t="str">
        <f>HYPERLINK("http://beta.interpress.com/Viewer/portaltextviewer.aspx?IDS=WsMxR%2BATVnrG6tY2bCZKFA%3D%3D&amp;madi=1202","PORTAL")</f>
        <v>PORTAL</v>
      </c>
    </row>
    <row r="27" spans="2:6" ht="12.75">
      <c r="B27" s="2">
        <v>25</v>
      </c>
      <c r="C27" s="3" t="s">
        <v>25</v>
      </c>
      <c r="D27" s="2" t="s">
        <v>30</v>
      </c>
      <c r="E27" s="4" t="str">
        <f>HYPERLINK("http://www.turkiyeturizm.com//news_detail.php?id=29618","PAZARDA EKSEN KAYMASI KAVGASI ")</f>
        <v>PAZARDA EKSEN KAYMASI KAVGASI </v>
      </c>
      <c r="F27" s="4" t="str">
        <f>HYPERLINK("http://beta.interpress.com/Viewer/portaltextviewer.aspx?IDS=YaQvZ2IsYCnG6tY2bCZKFA%3D%3D&amp;madi=1202","PORTAL")</f>
        <v>PORTAL</v>
      </c>
    </row>
    <row r="28" spans="2:6" ht="12.75">
      <c r="B28" s="2">
        <v>26</v>
      </c>
      <c r="C28" s="3" t="s">
        <v>31</v>
      </c>
      <c r="D28" s="2" t="s">
        <v>32</v>
      </c>
      <c r="E28" s="4" t="str">
        <f>HYPERLINK("http://www.kobipostasi.net/2010/08/01/tim-dis-ticarette-eksen-kaymasi-yok-yorunge-genislemesi-var/","DIŞ TİCARETTE EKSEN Mİ KAYIYOR YÖRÜNGE Mİ GENİŞLİYOR?")</f>
        <v>DIŞ TİCARETTE EKSEN Mİ KAYIYOR YÖRÜNGE Mİ GENİŞLİYOR?</v>
      </c>
      <c r="F28" s="4" t="str">
        <f>HYPERLINK("http://beta.interpress.com/Viewer/portaltextviewer.aspx?IDS=VbVHY0GINk3G6tY2bCZKFA%3D%3D&amp;madi=1202","PORTAL")</f>
        <v>PORTAL</v>
      </c>
    </row>
    <row r="29" spans="2:6" ht="12.75">
      <c r="B29" s="2">
        <v>27</v>
      </c>
      <c r="C29" s="3" t="s">
        <v>31</v>
      </c>
      <c r="D29" s="2" t="s">
        <v>32</v>
      </c>
      <c r="E29" s="4" t="str">
        <f>HYPERLINK("http://www.kobipostasi.net/2010/08/01/tepav-raporunun-analizi/","TEPAV RAPORU'NUN ANALİZİ")</f>
        <v>TEPAV RAPORU'NUN ANALİZİ</v>
      </c>
      <c r="F29" s="4" t="str">
        <f>HYPERLINK("http://beta.interpress.com/Viewer/portaltextviewer.aspx?IDS=6%2FVGnVfedZnG6tY2bCZKFA%3D%3D&amp;madi=1202","PORTAL")</f>
        <v>PORTAL</v>
      </c>
    </row>
    <row r="30" spans="2:6" ht="12.75">
      <c r="B30" s="2">
        <v>28</v>
      </c>
      <c r="C30" s="3" t="s">
        <v>33</v>
      </c>
      <c r="D30" s="2" t="s">
        <v>34</v>
      </c>
      <c r="E30" s="4" t="str">
        <f>HYPERLINK("http://www.T24.com.tr/content/newsdetail.aspx?newscode=88431&amp;cat=28","İHRACAT TARTIŞMASINA T24.COM.TR DAMGASI")</f>
        <v>İHRACAT TARTIŞMASINA T24.COM.TR DAMGASI</v>
      </c>
      <c r="F30" s="4" t="str">
        <f>HYPERLINK("http://beta.interpress.com/Viewer/portaltextviewer.aspx?IDS=lkcBZprelRrG6tY2bCZKFA%3D%3D&amp;madi=1202","PORTAL")</f>
        <v>PORTAL</v>
      </c>
    </row>
    <row r="31" spans="2:6" ht="12.75">
      <c r="B31" s="2">
        <v>29</v>
      </c>
      <c r="C31" s="3" t="s">
        <v>33</v>
      </c>
      <c r="D31" s="2" t="s">
        <v>35</v>
      </c>
      <c r="E31" s="4" t="str">
        <f>HYPERLINK("http://ekonomi.haberturk.com/makro-ekonomi/haber/537753-ortadogu-ve-afrikaya-is-yapmasa-miydik","'ORTADOĞU VE  AFRİKA'YA İŞ YAPMASA MIYDIK'")</f>
        <v>'ORTADOĞU VE  AFRİKA'YA İŞ YAPMASA MIYDIK'</v>
      </c>
      <c r="F31" s="4" t="str">
        <f>HYPERLINK("http://beta.interpress.com/Viewer/portaltextviewer.aspx?IDS=ILJEbF7xFejG6tY2bCZKFA%3D%3D&amp;madi=1202","PORTAL")</f>
        <v>PORTAL</v>
      </c>
    </row>
    <row r="32" spans="2:6" ht="12.75">
      <c r="B32" s="2">
        <v>30</v>
      </c>
      <c r="C32" s="3" t="s">
        <v>33</v>
      </c>
      <c r="D32" s="2" t="s">
        <v>36</v>
      </c>
      <c r="E32" s="4" t="str">
        <f>HYPERLINK("http://www.dunyabulteni.net/news_detail.php?id=123516","ÇAĞLAYAN'DAN GÖZ DOKTORU TAVSİYESİ")</f>
        <v>ÇAĞLAYAN'DAN GÖZ DOKTORU TAVSİYESİ</v>
      </c>
      <c r="F32" s="4" t="str">
        <f>HYPERLINK("http://beta.interpress.com/Viewer/portaltextviewer.aspx?IDS=tsRt2avmLXDG6tY2bCZKFA%3D%3D&amp;madi=1202","PORTAL")</f>
        <v>PORTAL</v>
      </c>
    </row>
    <row r="33" spans="2:6" ht="12.75">
      <c r="B33" s="2">
        <v>31</v>
      </c>
      <c r="C33" s="3" t="s">
        <v>33</v>
      </c>
      <c r="D33" s="2" t="s">
        <v>37</v>
      </c>
      <c r="E33" s="4" t="str">
        <f>HYPERLINK("http://www.taraf.com.tr/haber/54756.htm","EKSEN TARTIŞMASI İHRACATA KAYDI")</f>
        <v>EKSEN TARTIŞMASI İHRACATA KAYDI</v>
      </c>
      <c r="F33" s="4" t="str">
        <f>HYPERLINK("http://beta.interpress.com/Viewer/portaltextviewer.aspx?IDS=%2BttqG16W%2B%2F3G6tY2bCZKFA%3D%3D&amp;madi=1202","PORTAL")</f>
        <v>PORTAL</v>
      </c>
    </row>
    <row r="34" spans="2:6" ht="12.75">
      <c r="B34" s="2">
        <v>32</v>
      </c>
      <c r="C34" s="3" t="s">
        <v>33</v>
      </c>
      <c r="D34" s="2" t="s">
        <v>7</v>
      </c>
      <c r="E34" s="4" t="str">
        <f>HYPERLINK("http://yenisafak.com.tr/Ekonomi/?i=271035","PAZAR KAYBI OLANLARIN KENDİ EKSENLERİ KAYDI")</f>
        <v>PAZAR KAYBI OLANLARIN KENDİ EKSENLERİ KAYDI</v>
      </c>
      <c r="F34" s="4" t="str">
        <f>HYPERLINK("http://beta.interpress.com/Viewer/portaltextviewer.aspx?IDS=Y45BhBqODiTG6tY2bCZKFA%3D%3D&amp;madi=1202","PORTAL")</f>
        <v>PORTAL</v>
      </c>
    </row>
    <row r="35" spans="2:6" ht="12.75">
      <c r="B35" s="2">
        <v>33</v>
      </c>
      <c r="C35" s="3" t="s">
        <v>33</v>
      </c>
      <c r="D35" s="2" t="s">
        <v>7</v>
      </c>
      <c r="E35" s="4" t="str">
        <f>HYPERLINK("http://yenisafak.com.tr/Ekonomi/?i=271036","İHRACATTA SAPMA YOK, ROTAMIZ DOĞRU")</f>
        <v>İHRACATTA SAPMA YOK, ROTAMIZ DOĞRU</v>
      </c>
      <c r="F35" s="4" t="str">
        <f>HYPERLINK("http://beta.interpress.com/Viewer/portaltextviewer.aspx?IDS=V8bGfSTdkErG6tY2bCZKFA%3D%3D&amp;madi=1202","PORTAL")</f>
        <v>PORTAL</v>
      </c>
    </row>
    <row r="36" spans="2:6" ht="12.75">
      <c r="B36" s="2">
        <v>34</v>
      </c>
      <c r="C36" s="3" t="s">
        <v>33</v>
      </c>
      <c r="D36" s="2" t="s">
        <v>38</v>
      </c>
      <c r="E36" s="4" t="str">
        <f>HYPERLINK("http://www.referansgazetesi.com/haber.aspx?HBR_KOD=142498","KAVGANIN YENİ ADI, İHRACATTA EKSEN KAYMASI RAPORU")</f>
        <v>KAVGANIN YENİ ADI, İHRACATTA EKSEN KAYMASI RAPORU</v>
      </c>
      <c r="F36" s="4" t="str">
        <f>HYPERLINK("http://beta.interpress.com/Viewer/portaltextviewer.aspx?IDS=N2SrQrf%2F1hPG6tY2bCZKFA%3D%3D&amp;madi=1202","PORTAL")</f>
        <v>PORTAL</v>
      </c>
    </row>
    <row r="37" spans="2:6" ht="12.75">
      <c r="B37" s="2">
        <v>35</v>
      </c>
      <c r="C37" s="3" t="s">
        <v>33</v>
      </c>
      <c r="D37" s="2" t="s">
        <v>39</v>
      </c>
      <c r="E37" s="4" t="str">
        <f>HYPERLINK("http://www.zaman.com.tr/haber.do?haberno=1010769","TİM: EKSEN KAYMASI YOK YÖRÜNGE GENİŞLEMESİ VAR")</f>
        <v>TİM: EKSEN KAYMASI YOK YÖRÜNGE GENİŞLEMESİ VAR</v>
      </c>
      <c r="F37" s="4" t="str">
        <f>HYPERLINK("http://beta.interpress.com/Viewer/portaltextviewer.aspx?IDS=6Z25ysPBg%2FzG6tY2bCZKFA%3D%3D&amp;madi=1202","PORTAL")</f>
        <v>PORTAL</v>
      </c>
    </row>
    <row r="38" spans="2:6" ht="12.75">
      <c r="B38" s="2">
        <v>36</v>
      </c>
      <c r="C38" s="3" t="s">
        <v>33</v>
      </c>
      <c r="D38" s="2" t="s">
        <v>9</v>
      </c>
      <c r="E38" s="4" t="str">
        <f>HYPERLINK("http://www.beyazgazete.com/haber/2010/07/31/tepav-in-ihracat-raporu-carpik.html","'TEPAV'IN İHRACAT  RAPORU ÇARPIK'")</f>
        <v>'TEPAV'IN İHRACAT  RAPORU ÇARPIK'</v>
      </c>
      <c r="F38" s="4" t="str">
        <f>HYPERLINK("http://beta.interpress.com/Viewer/portaltextviewer.aspx?IDS=hbUbX5yEm5zG6tY2bCZKFA%3D%3D&amp;madi=1202","PORTAL")</f>
        <v>PORTAL</v>
      </c>
    </row>
    <row r="39" spans="2:6" ht="12.75">
      <c r="B39" s="2">
        <v>37</v>
      </c>
      <c r="C39" s="3" t="s">
        <v>33</v>
      </c>
      <c r="D39" s="2" t="s">
        <v>9</v>
      </c>
      <c r="E39" s="4" t="str">
        <f>HYPERLINK("http://www.beyazgazete.com/haber/2010/07/31/tim-eksen-kaymasi-yok-yorunge-genislemesi-var.html","TİM: EKSEN KAYMASI YOK YÖRÜNGE GENİŞLEMESİ VAR")</f>
        <v>TİM: EKSEN KAYMASI YOK YÖRÜNGE GENİŞLEMESİ VAR</v>
      </c>
      <c r="F39" s="4" t="str">
        <f>HYPERLINK("http://beta.interpress.com/Viewer/portaltextviewer.aspx?IDS=sOoX%2BXcNf4DG6tY2bCZKFA%3D%3D&amp;madi=1202","PORTAL")</f>
        <v>PORTAL</v>
      </c>
    </row>
    <row r="40" spans="2:6" ht="12.75">
      <c r="B40" s="2">
        <v>38</v>
      </c>
      <c r="C40" s="3" t="s">
        <v>33</v>
      </c>
      <c r="D40" s="2" t="s">
        <v>40</v>
      </c>
      <c r="E40" s="4" t="str">
        <f>HYPERLINK("http://www.f5haber.com/haberoku.aspx?id=1680884","'EKSEN KAYMADI YÖRÜNGE GENİŞLEDİ'")</f>
        <v>'EKSEN KAYMADI YÖRÜNGE GENİŞLEDİ'</v>
      </c>
      <c r="F40" s="4" t="str">
        <f>HYPERLINK("http://beta.interpress.com/Viewer/portaltextviewer.aspx?IDS=YVbmD51WT1zG6tY2bCZKFA%3D%3D&amp;madi=1202","PORTAL")</f>
        <v>PORTAL</v>
      </c>
    </row>
    <row r="41" spans="2:6" ht="12.75">
      <c r="B41" s="2">
        <v>39</v>
      </c>
      <c r="C41" s="3" t="s">
        <v>33</v>
      </c>
      <c r="D41" s="2" t="s">
        <v>41</v>
      </c>
      <c r="E41" s="4" t="str">
        <f>HYPERLINK("http://www.medya365.com/haber-172315--eksen-kaymadi-yorunge-genisledi-.html","'EKSEN KAYMADI YÖRÜNGE GENİŞLEDİ'")</f>
        <v>'EKSEN KAYMADI YÖRÜNGE GENİŞLEDİ'</v>
      </c>
      <c r="F41" s="4" t="str">
        <f>HYPERLINK("http://beta.interpress.com/Viewer/portaltextviewer.aspx?IDS=LirYh7IEZNzG6tY2bCZKFA%3D%3D&amp;madi=1202","PORTAL")</f>
        <v>PORTAL</v>
      </c>
    </row>
    <row r="42" spans="2:6" ht="12.75">
      <c r="B42" s="2">
        <v>40</v>
      </c>
      <c r="C42" s="3" t="s">
        <v>33</v>
      </c>
      <c r="D42" s="2" t="s">
        <v>42</v>
      </c>
      <c r="E42" s="4" t="str">
        <f>HYPERLINK("http://www.radikal.com.tr/Radikal.aspx?aType=RadikalHaberDetay&amp;ArticleID=1010953&amp;CategoryID=101","TİM: TÜRKİYE İHRACATTA EKSEN KAYMASI DEĞİL, YÖRÜNGE GENİŞLEMESİ YAŞADI")</f>
        <v>TİM: TÜRKİYE İHRACATTA EKSEN KAYMASI DEĞİL, YÖRÜNGE GENİŞLEMESİ YAŞADI</v>
      </c>
      <c r="F42" s="4" t="str">
        <f>HYPERLINK("http://beta.interpress.com/Viewer/portaltextviewer.aspx?IDS=lCN07R0P7gTG6tY2bCZKFA%3D%3D&amp;madi=1202","PORTAL")</f>
        <v>PORTAL</v>
      </c>
    </row>
    <row r="43" spans="2:6" ht="12.75">
      <c r="B43" s="2">
        <v>41</v>
      </c>
      <c r="C43" s="3" t="s">
        <v>43</v>
      </c>
      <c r="D43" s="2" t="s">
        <v>44</v>
      </c>
      <c r="E43" s="4" t="str">
        <f>HYPERLINK("http://www.ekoayrinti.com/news_detail.php?id=49663","TEPAV İHRACAT RAPORUNA BİR TEPKİ DE TİM'DEN GELDİ")</f>
        <v>TEPAV İHRACAT RAPORUNA BİR TEPKİ DE TİM'DEN GELDİ</v>
      </c>
      <c r="F43" s="4" t="str">
        <f>HYPERLINK("http://beta.interpress.com/Viewer/portaltextviewer.aspx?IDS=pxIZLMT6R2zG6tY2bCZKFA%3D%3D&amp;madi=1202","PORTAL")</f>
        <v>PORTAL</v>
      </c>
    </row>
    <row r="44" spans="2:6" ht="12.75">
      <c r="B44" s="2">
        <v>42</v>
      </c>
      <c r="C44" s="3" t="s">
        <v>43</v>
      </c>
      <c r="D44" s="2" t="s">
        <v>45</v>
      </c>
      <c r="E44" s="4" t="str">
        <f>HYPERLINK("http://www.haber.be/caglayan-is-bankasi-suriye-icin-izin-aldi.html","ÇAĞLAYAN: İŞ BANKASI SURİYE İÇİN İZİN ALDI")</f>
        <v>ÇAĞLAYAN: İŞ BANKASI SURİYE İÇİN İZİN ALDI</v>
      </c>
      <c r="F44" s="4" t="str">
        <f>HYPERLINK("http://beta.interpress.com/Viewer/portaltextviewer.aspx?IDS=oIkATlru6izG6tY2bCZKFA%3D%3D&amp;madi=1202","PORTAL")</f>
        <v>PORTAL</v>
      </c>
    </row>
    <row r="45" spans="2:6" ht="12.75">
      <c r="B45" s="2">
        <v>43</v>
      </c>
      <c r="C45" s="3" t="s">
        <v>43</v>
      </c>
      <c r="D45" s="2" t="s">
        <v>21</v>
      </c>
      <c r="E45" s="4" t="str">
        <f>HYPERLINK("http://turkyurdu.com/haber/ekonomi/tim-dis-ticarette-eksen-kaymasi-yok-yorunge-genislemesi-var/","TİM: DIŞ TİCARETTE EKSEN KAYMASI YOK, YÖRÜNGE GENİŞLEMESİ VAR")</f>
        <v>TİM: DIŞ TİCARETTE EKSEN KAYMASI YOK, YÖRÜNGE GENİŞLEMESİ VAR</v>
      </c>
      <c r="F45" s="4" t="str">
        <f>HYPERLINK("http://beta.interpress.com/Viewer/portaltextviewer.aspx?IDS=HTYI41vD%2BUTG6tY2bCZKFA%3D%3D&amp;madi=1202","PORTAL")</f>
        <v>PORTAL</v>
      </c>
    </row>
    <row r="46" spans="2:6" ht="12.75">
      <c r="B46" s="2">
        <v>44</v>
      </c>
      <c r="C46" s="3" t="s">
        <v>43</v>
      </c>
      <c r="D46" s="2" t="s">
        <v>45</v>
      </c>
      <c r="E46" s="4" t="str">
        <f>HYPERLINK("http://www.haber.be/caglayana-gore-eksen-kaymasindan-rahatsiz-olanlar.html","ÇAĞLAYAN'A GÖRE EKSEN KAYMASINDAN RAHATSIZ OLANLAR")</f>
        <v>ÇAĞLAYAN'A GÖRE EKSEN KAYMASINDAN RAHATSIZ OLANLAR</v>
      </c>
      <c r="F46" s="4" t="str">
        <f>HYPERLINK("http://beta.interpress.com/Viewer/portaltextviewer.aspx?IDS=b63RQpGfdAXG6tY2bCZKFA%3D%3D&amp;madi=1202","PORTAL")</f>
        <v>PORTAL</v>
      </c>
    </row>
    <row r="47" spans="2:6" ht="12.75">
      <c r="B47" s="2">
        <v>45</v>
      </c>
      <c r="C47" s="3" t="s">
        <v>43</v>
      </c>
      <c r="D47" s="2" t="s">
        <v>46</v>
      </c>
      <c r="E47" s="4" t="str">
        <f>HYPERLINK("http://www.finansgundem.com/haber/oku/rss/32331/is_bankasi_samda_temsilcilik_acacak","İŞ BANKASI ŞAM'DA TEMSİLCİLİK AÇACAK")</f>
        <v>İŞ BANKASI ŞAM'DA TEMSİLCİLİK AÇACAK</v>
      </c>
      <c r="F47" s="4" t="str">
        <f>HYPERLINK("http://beta.interpress.com/Viewer/portaltextviewer.aspx?IDS=BMk1jNleZMnG6tY2bCZKFA%3D%3D&amp;madi=1202","PORTAL")</f>
        <v>PORTAL</v>
      </c>
    </row>
    <row r="48" spans="2:6" ht="12.75">
      <c r="B48" s="2">
        <v>46</v>
      </c>
      <c r="C48" s="3" t="s">
        <v>43</v>
      </c>
      <c r="D48" s="2" t="s">
        <v>47</v>
      </c>
      <c r="E48" s="4" t="str">
        <f>HYPERLINK("http://www.prohaber.com/2010-07-30/caglayana-gore-eksen-kaymasindan-rahatsiz-olanlar/","ÇAĞLAYAN'A GÖRE EKSEN KAYMASINDAN RAHATSIZ OLANLAR")</f>
        <v>ÇAĞLAYAN'A GÖRE EKSEN KAYMASINDAN RAHATSIZ OLANLAR</v>
      </c>
      <c r="F48" s="4" t="str">
        <f>HYPERLINK("http://beta.interpress.com/Viewer/portaltextviewer.aspx?IDS=VGS6O3Mrpc%2FG6tY2bCZKFA%3D%3D&amp;madi=1202","PORTAL")</f>
        <v>PORTAL</v>
      </c>
    </row>
    <row r="49" spans="2:6" ht="12.75">
      <c r="B49" s="2">
        <v>47</v>
      </c>
      <c r="C49" s="3" t="s">
        <v>43</v>
      </c>
      <c r="D49" s="2" t="s">
        <v>14</v>
      </c>
      <c r="E49" s="4" t="str">
        <f>HYPERLINK("http://www.nethabercilik.com/haber/tim-dis-ticarette-eksen-kaymasi-yok,-yorunge-genislemesi-var.htm","TİM: 'DIŞ TİCARETTE EKSEN KAYMASI YOK, YÖRÜNGE GENİŞLEMESİ VAR'")</f>
        <v>TİM: 'DIŞ TİCARETTE EKSEN KAYMASI YOK, YÖRÜNGE GENİŞLEMESİ VAR'</v>
      </c>
      <c r="F49" s="4" t="str">
        <f>HYPERLINK("http://beta.interpress.com/Viewer/portaltextviewer.aspx?IDS=QhRndoJq4Y%2FG6tY2bCZKFA%3D%3D&amp;madi=1202","PORTAL")</f>
        <v>PORTAL</v>
      </c>
    </row>
    <row r="50" spans="2:6" ht="12.75">
      <c r="B50" s="2">
        <v>48</v>
      </c>
      <c r="C50" s="3" t="s">
        <v>43</v>
      </c>
      <c r="D50" s="2" t="s">
        <v>17</v>
      </c>
      <c r="E50" s="4" t="str">
        <f>HYPERLINK("http://www.showhaber.com/tim-dis-ticarette-eksen-kaymasi-yok-yorunge-genislemesi-var-321699.htm","TİM DIŞ TİCARETTE EKSEN KAYMASI YOK, YÖRÜNGE GENİŞLEMESİ VAR")</f>
        <v>TİM DIŞ TİCARETTE EKSEN KAYMASI YOK, YÖRÜNGE GENİŞLEMESİ VAR</v>
      </c>
      <c r="F50" s="4" t="str">
        <f>HYPERLINK("http://beta.interpress.com/Viewer/portaltextviewer.aspx?IDS=icm6XaqczTrG6tY2bCZKFA%3D%3D&amp;madi=1202","PORTAL")</f>
        <v>PORTAL</v>
      </c>
    </row>
    <row r="51" spans="2:6" ht="12.75">
      <c r="B51" s="2">
        <v>49</v>
      </c>
      <c r="C51" s="3" t="s">
        <v>43</v>
      </c>
      <c r="D51" s="2" t="s">
        <v>11</v>
      </c>
      <c r="E51" s="4" t="str">
        <f>HYPERLINK("http://www.haberler.com/tim-dis-ticarette-eksen-kaymasi-yok-yorunge-2172043-haberi/","TİM: DIŞ TİCARETTE EKSEN KAYMASI YOK, YÖRÜNGE GENİŞLEMESİ ...")</f>
        <v>TİM: DIŞ TİCARETTE EKSEN KAYMASI YOK, YÖRÜNGE GENİŞLEMESİ ...</v>
      </c>
      <c r="F51" s="4" t="str">
        <f>HYPERLINK("http://beta.interpress.com/Viewer/portaltextviewer.aspx?IDS=j%2BdEID9vo8rG6tY2bCZKFA%3D%3D&amp;madi=1202","PORTAL")</f>
        <v>PORTAL</v>
      </c>
    </row>
    <row r="52" spans="2:6" ht="12.75">
      <c r="B52" s="2">
        <v>50</v>
      </c>
      <c r="C52" s="3" t="s">
        <v>43</v>
      </c>
      <c r="D52" s="2" t="s">
        <v>22</v>
      </c>
      <c r="E52" s="4" t="str">
        <f>HYPERLINK("http://haber.turk.net/haber_detay.asp?ID=2543200&amp;cat=EKO","TİM: DIŞ TİCARETTE EKSEN KAYMASI YOK, YÖRÜNGE GENİŞLEMESİ VAR")</f>
        <v>TİM: DIŞ TİCARETTE EKSEN KAYMASI YOK, YÖRÜNGE GENİŞLEMESİ VAR</v>
      </c>
      <c r="F52" s="4" t="str">
        <f>HYPERLINK("http://beta.interpress.com/Viewer/portaltextviewer.aspx?IDS=Kr3QgW84jq3G6tY2bCZKFA%3D%3D&amp;madi=1202","PORTAL")</f>
        <v>PORTAL</v>
      </c>
    </row>
    <row r="53" spans="2:6" ht="12.75">
      <c r="B53" s="2">
        <v>51</v>
      </c>
      <c r="C53" s="3" t="s">
        <v>43</v>
      </c>
      <c r="D53" s="2" t="s">
        <v>14</v>
      </c>
      <c r="E53" s="4" t="str">
        <f>HYPERLINK("http://www.nethabercilik.com/haber/caglayan,-is-bankasi-samda-temsilcilik-acmak-icin-bddkdan-izin-aldi.htm","ÇAĞLAYAN, 'İŞ BANKASI ŞAM'DA TEMSİLCİLİK AÇMAK İÇİN BDDK'DAN İZİN ALDI'")</f>
        <v>ÇAĞLAYAN, 'İŞ BANKASI ŞAM'DA TEMSİLCİLİK AÇMAK İÇİN BDDK'DAN İZİN ALDI'</v>
      </c>
      <c r="F53" s="4" t="str">
        <f>HYPERLINK("http://beta.interpress.com/Viewer/portaltextviewer.aspx?IDS=tkOeGxt0MH7G6tY2bCZKFA%3D%3D&amp;madi=1202","PORTAL")</f>
        <v>PORTAL</v>
      </c>
    </row>
    <row r="54" spans="2:6" ht="12.75">
      <c r="B54" s="2">
        <v>52</v>
      </c>
      <c r="C54" s="3" t="s">
        <v>43</v>
      </c>
      <c r="D54" s="2" t="s">
        <v>48</v>
      </c>
      <c r="E54" s="4" t="str">
        <f>HYPERLINK("http://www.netteyim.net/haber/Siyaset/Caglayana_gore_eksen_kaymasindan_rahatsiz_olanlar-haberi-206016.html","ÇAĞLAYAN'A GÖRE EKSEN KAYMASINDAN RAHATSIZ OLANLAR")</f>
        <v>ÇAĞLAYAN'A GÖRE EKSEN KAYMASINDAN RAHATSIZ OLANLAR</v>
      </c>
      <c r="F54" s="4" t="str">
        <f>HYPERLINK("http://beta.interpress.com/Viewer/portaltextviewer.aspx?IDS=bwaGvCZVmp%2FG6tY2bCZKFA%3D%3D&amp;madi=1202","PORTAL")</f>
        <v>PORTAL</v>
      </c>
    </row>
    <row r="55" spans="2:6" ht="12.75">
      <c r="B55" s="2">
        <v>53</v>
      </c>
      <c r="C55" s="3" t="s">
        <v>43</v>
      </c>
      <c r="D55" s="2" t="s">
        <v>49</v>
      </c>
      <c r="E55" s="4" t="str">
        <f>HYPERLINK("http://www.finanstrend.com/haber/59799","İŞ BANKASI ŞAM'DA TEMSİLCİLİK AÇMAK İÇİN İZİN ALDI")</f>
        <v>İŞ BANKASI ŞAM'DA TEMSİLCİLİK AÇMAK İÇİN İZİN ALDI</v>
      </c>
      <c r="F55" s="4" t="str">
        <f>HYPERLINK("http://beta.interpress.com/Viewer/portaltextviewer.aspx?IDS=HlFuoHqsDxnG6tY2bCZKFA%3D%3D&amp;madi=1202","PORTAL")</f>
        <v>PORTAL</v>
      </c>
    </row>
    <row r="56" spans="2:6" ht="12.75">
      <c r="B56" s="2">
        <v>54</v>
      </c>
      <c r="C56" s="3" t="s">
        <v>43</v>
      </c>
      <c r="D56" s="2" t="s">
        <v>19</v>
      </c>
      <c r="E56" s="4" t="str">
        <f>HYPERLINK("http://www.bighaber.com/tim-dis-ticarette-eksen-kaymasi-yok-yorunge-genislemesi-var/","TİM: DIŞ TİCARETTE EKSEN KAYMASI YOK, YÖRÜNGE GENİŞLEMESİ VAR")</f>
        <v>TİM: DIŞ TİCARETTE EKSEN KAYMASI YOK, YÖRÜNGE GENİŞLEMESİ VAR</v>
      </c>
      <c r="F56" s="4" t="str">
        <f>HYPERLINK("http://beta.interpress.com/Viewer/portaltextviewer.aspx?IDS=qUH46JDZXIDG6tY2bCZKFA%3D%3D&amp;madi=1202","PORTAL")</f>
        <v>PORTAL</v>
      </c>
    </row>
    <row r="57" spans="2:6" ht="12.75">
      <c r="B57" s="2">
        <v>55</v>
      </c>
      <c r="C57" s="3" t="s">
        <v>43</v>
      </c>
      <c r="D57" s="2" t="s">
        <v>50</v>
      </c>
      <c r="E57" s="4" t="str">
        <f>HYPERLINK("http://www.haber7.com/haber/20100730/Caglayana-gore-eksen-kaymasindan-rahatsiz-olanlar.php","ÇAĞLAYAN'A GÖRE EKSEN KAYMASINDAN RAHATSIZ OLANLAR")</f>
        <v>ÇAĞLAYAN'A GÖRE EKSEN KAYMASINDAN RAHATSIZ OLANLAR</v>
      </c>
      <c r="F57" s="4" t="str">
        <f>HYPERLINK("http://beta.interpress.com/Viewer/portaltextviewer.aspx?IDS=wrsDt4W0jarG6tY2bCZKFA%3D%3D&amp;madi=1202","PORTAL")</f>
        <v>PORTAL</v>
      </c>
    </row>
    <row r="58" spans="2:6" ht="12.75">
      <c r="B58" s="2">
        <v>56</v>
      </c>
      <c r="C58" s="3" t="s">
        <v>43</v>
      </c>
      <c r="D58" s="2" t="s">
        <v>49</v>
      </c>
      <c r="E58" s="4" t="str">
        <f>HYPERLINK("http://www.finanstrend.com/haber/59798","BU KEZ İHRACATIN 'EKSEN'İ TARTIŞILIYOR")</f>
        <v>BU KEZ İHRACATIN 'EKSEN'İ TARTIŞILIYOR</v>
      </c>
      <c r="F58" s="4" t="str">
        <f>HYPERLINK("http://beta.interpress.com/Viewer/portaltextviewer.aspx?IDS=TkvTG4tmGcfG6tY2bCZKFA%3D%3D&amp;madi=1202","PORTAL")</f>
        <v>PORTAL</v>
      </c>
    </row>
    <row r="59" spans="2:6" ht="12.75">
      <c r="B59" s="2">
        <v>57</v>
      </c>
      <c r="C59" s="3" t="s">
        <v>43</v>
      </c>
      <c r="D59" s="2" t="s">
        <v>11</v>
      </c>
      <c r="E59" s="4" t="str">
        <f>HYPERLINK("http://www.haberler.com/bakan-caglayan-dan-goz-doktoruna-muayene-2171937-haberi/","BAKAN ÇAĞLAYAN DAN 'GÖZ DOKTORUNA MUAYENE OLSUNLAR' ...")</f>
        <v>BAKAN ÇAĞLAYAN DAN 'GÖZ DOKTORUNA MUAYENE OLSUNLAR' ...</v>
      </c>
      <c r="F59" s="4" t="str">
        <f>HYPERLINK("http://beta.interpress.com/Viewer/portaltextviewer.aspx?IDS=Pl3d1XNmg33G6tY2bCZKFA%3D%3D&amp;madi=1202","PORTAL")</f>
        <v>PORTAL</v>
      </c>
    </row>
    <row r="60" spans="2:6" ht="12.75">
      <c r="B60" s="2">
        <v>58</v>
      </c>
      <c r="C60" s="3" t="s">
        <v>43</v>
      </c>
      <c r="D60" s="2" t="s">
        <v>51</v>
      </c>
      <c r="E60" s="4" t="str">
        <f>HYPERLINK("http://www.trhaber.biz/siyaset/caglayana-gore-eksen-kaymasindan-rahatsiz-olanlar.html","ÇAĞLAYAN'A GÖRE EKSEN KAYMASINDAN RAHATSIZ OLANLAR")</f>
        <v>ÇAĞLAYAN'A GÖRE EKSEN KAYMASINDAN RAHATSIZ OLANLAR</v>
      </c>
      <c r="F60" s="4" t="str">
        <f>HYPERLINK("http://beta.interpress.com/Viewer/portaltextviewer.aspx?IDS=Bt%2BIej3MSJbG6tY2bCZKFA%3D%3D&amp;madi=1202","PORTAL")</f>
        <v>PORTAL</v>
      </c>
    </row>
    <row r="61" spans="2:6" ht="12.75">
      <c r="B61" s="2">
        <v>59</v>
      </c>
      <c r="C61" s="3" t="s">
        <v>43</v>
      </c>
      <c r="D61" s="2" t="s">
        <v>11</v>
      </c>
      <c r="E61" s="4" t="str">
        <f>HYPERLINK("http://www.haberler.com/bakan-caglayan-dan-goz-doktoruna-muayene-olsunlar-2171937-haberi/","BAKAN ÇAĞLAYAN DAN 'GÖZ DOKTORUNA MUAYENE OLSUNLAR' ...")</f>
        <v>BAKAN ÇAĞLAYAN DAN 'GÖZ DOKTORUNA MUAYENE OLSUNLAR' ...</v>
      </c>
      <c r="F61" s="4" t="str">
        <f>HYPERLINK("http://beta.interpress.com/Viewer/portaltextviewer.aspx?IDS=vUQOlfdWKAPG6tY2bCZKFA%3D%3D&amp;madi=1202","PORTAL")</f>
        <v>PORTAL</v>
      </c>
    </row>
    <row r="62" spans="2:6" ht="12.75">
      <c r="B62" s="2">
        <v>60</v>
      </c>
      <c r="C62" s="3" t="s">
        <v>43</v>
      </c>
      <c r="D62" s="2" t="s">
        <v>35</v>
      </c>
      <c r="E62" s="4" t="str">
        <f>HYPERLINK("http://ekonomi.haberturk.com/makro-ekonomi/haber/537547-eksen-tartismasi-ihracata-sicradi","'EKSEN' TARTIŞMASI İHRACATA SIÇRADI!")</f>
        <v>'EKSEN' TARTIŞMASI İHRACATA SIÇRADI!</v>
      </c>
      <c r="F62" s="4" t="str">
        <f>HYPERLINK("http://beta.interpress.com/Viewer/portaltextviewer.aspx?IDS=dJnSfMgPcJrG6tY2bCZKFA%3D%3D&amp;madi=1202","PORTAL")</f>
        <v>PORTAL</v>
      </c>
    </row>
    <row r="63" spans="2:6" ht="12.75">
      <c r="B63" s="2">
        <v>61</v>
      </c>
      <c r="C63" s="3" t="s">
        <v>43</v>
      </c>
      <c r="D63" s="2" t="s">
        <v>52</v>
      </c>
      <c r="E63" s="4" t="str">
        <f>HYPERLINK("http://www.haberoku.net/haber/20066-tim-dis-ticarette-eksen-kaymasi-yoksbquo-yorunge-g.html","TIM 'DIS TICARETTE EKSEN KAYMASI YOK, YÖRÜNGE GENISLEMESI VAR'")</f>
        <v>TIM 'DIS TICARETTE EKSEN KAYMASI YOK, YÖRÜNGE GENISLEMESI VAR'</v>
      </c>
      <c r="F63" s="4" t="str">
        <f>HYPERLINK("http://beta.interpress.com/Viewer/portaltextviewer.aspx?IDS=6DhiM2ziD9XG6tY2bCZKFA%3D%3D&amp;madi=1202","PORTAL")</f>
        <v>PORTAL</v>
      </c>
    </row>
    <row r="64" spans="2:6" ht="12.75">
      <c r="B64" s="2">
        <v>62</v>
      </c>
      <c r="C64" s="3" t="s">
        <v>43</v>
      </c>
      <c r="D64" s="2" t="s">
        <v>53</v>
      </c>
      <c r="E64" s="4" t="str">
        <f>HYPERLINK("http://www.lpghaber.com/Tim--Dis-Ticarette-Eksen-Kaymasi-Yok--Yorunge-Genislemesi-Var--haberi-488489.html","TİM: DIŞ TİCARETTE EKSEN KAYMASI YOK, YÖRÜNGE GENİŞLEMESİ VAR ")</f>
        <v>TİM: DIŞ TİCARETTE EKSEN KAYMASI YOK, YÖRÜNGE GENİŞLEMESİ VAR </v>
      </c>
      <c r="F64" s="4" t="str">
        <f>HYPERLINK("http://beta.interpress.com/Viewer/portaltextviewer.aspx?IDS=G2z4wG8xrsTG6tY2bCZKFA%3D%3D&amp;madi=1202","PORTAL")</f>
        <v>PORTAL</v>
      </c>
    </row>
    <row r="65" spans="2:6" ht="12.75">
      <c r="B65" s="2">
        <v>63</v>
      </c>
      <c r="C65" s="3" t="s">
        <v>43</v>
      </c>
      <c r="D65" s="2" t="s">
        <v>9</v>
      </c>
      <c r="E65" s="4" t="str">
        <f>HYPERLINK("http://www.beyazgazete.com/haber/2010/07/30/tim-dis-ticarette-eksen-kaymasi-yok-yorunge-genislemesi-var.html","TİM: 'DIŞ TİCARETTE EKSEN KAYMASI YOK, YÖRÜNGE GENİŞLEMESİ VAR'")</f>
        <v>TİM: 'DIŞ TİCARETTE EKSEN KAYMASI YOK, YÖRÜNGE GENİŞLEMESİ VAR'</v>
      </c>
      <c r="F65" s="4" t="str">
        <f>HYPERLINK("http://beta.interpress.com/Viewer/portaltextviewer.aspx?IDS=YCnT0MUz%2BJnG6tY2bCZKFA%3D%3D&amp;madi=1202","PORTAL")</f>
        <v>PORTAL</v>
      </c>
    </row>
    <row r="66" spans="2:6" ht="12.75">
      <c r="B66" s="2">
        <v>64</v>
      </c>
      <c r="C66" s="3" t="s">
        <v>43</v>
      </c>
      <c r="D66" s="2" t="s">
        <v>52</v>
      </c>
      <c r="E66" s="4" t="str">
        <f>HYPERLINK("http://www.haberoku.net/haber/20055-caglayansbquo-is-bankasi-sam39da-temsilcilik-acmak.html","ÇAGLAYAN, 'IS BANKASI SAM'DA TEMSILCILIK AÇMAK IÇIN BDDK'DAN IZIN ALDI'")</f>
        <v>ÇAGLAYAN, 'IS BANKASI SAM'DA TEMSILCILIK AÇMAK IÇIN BDDK'DAN IZIN ALDI'</v>
      </c>
      <c r="F66" s="4" t="str">
        <f>HYPERLINK("http://beta.interpress.com/Viewer/portaltextviewer.aspx?IDS=F5hHyRmfS3%2FG6tY2bCZKFA%3D%3D&amp;madi=1202","PORTAL")</f>
        <v>PORTAL</v>
      </c>
    </row>
    <row r="67" spans="2:6" ht="12.75">
      <c r="B67" s="2">
        <v>65</v>
      </c>
      <c r="C67" s="3" t="s">
        <v>43</v>
      </c>
      <c r="D67" s="2" t="s">
        <v>47</v>
      </c>
      <c r="E67" s="4" t="str">
        <f>HYPERLINK("http://www.prohaber.com/2010-07-30/caglayan-is-bankasi-suriye-icin-izin-aldi/","ÇAĞLAYAN: İŞ BANKASI SURİYE İÇİN İZİN ALDI")</f>
        <v>ÇAĞLAYAN: İŞ BANKASI SURİYE İÇİN İZİN ALDI</v>
      </c>
      <c r="F67" s="4" t="str">
        <f>HYPERLINK("http://beta.interpress.com/Viewer/portaltextviewer.aspx?IDS=qeSWdjeBzGLG6tY2bCZKFA%3D%3D&amp;madi=1202","PORTAL")</f>
        <v>PORTAL</v>
      </c>
    </row>
    <row r="68" spans="2:6" ht="12.75">
      <c r="B68" s="2">
        <v>66</v>
      </c>
      <c r="C68" s="3" t="s">
        <v>43</v>
      </c>
      <c r="D68" s="2" t="s">
        <v>9</v>
      </c>
      <c r="E68" s="4" t="str">
        <f>HYPERLINK("http://www.beyazgazete.com/haber/2010/07/30/caglayan-is-bankasi-sam-da-temsilcilik-acmak-icin-bddk-dan-izin-aldi.html","ÇAĞLAYAN, 'İŞ BANKASI ŞAM'DA TEMSİLCİLİK AÇMAK İÇİN BDDK'DAN İZİN ALDI'")</f>
        <v>ÇAĞLAYAN, 'İŞ BANKASI ŞAM'DA TEMSİLCİLİK AÇMAK İÇİN BDDK'DAN İZİN ALDI'</v>
      </c>
      <c r="F68" s="4" t="str">
        <f>HYPERLINK("http://beta.interpress.com/Viewer/portaltextviewer.aspx?IDS=Pkl28%2BmxdyTG6tY2bCZKFA%3D%3D&amp;madi=1202","PORTAL")</f>
        <v>PORTAL</v>
      </c>
    </row>
    <row r="69" spans="2:6" ht="12.75">
      <c r="B69" s="2">
        <v>67</v>
      </c>
      <c r="C69" s="3" t="s">
        <v>43</v>
      </c>
      <c r="D69" s="2" t="s">
        <v>52</v>
      </c>
      <c r="E69" s="4" t="str">
        <f>HYPERLINK("http://www.haberoku.net/haber/20037-turkiye39nin-ekseni-dunya-eksenidir.html","'TÜRKİYE'NİN EKSENİ DÜNYA EKSENİDİR'")</f>
        <v>'TÜRKİYE'NİN EKSENİ DÜNYA EKSENİDİR'</v>
      </c>
      <c r="F69" s="4" t="str">
        <f>HYPERLINK("http://beta.interpress.com/Viewer/portaltextviewer.aspx?IDS=dSd6pZCNVg3G6tY2bCZKFA%3D%3D&amp;madi=1202","PORTAL")</f>
        <v>PORTAL</v>
      </c>
    </row>
    <row r="70" spans="2:6" ht="12.75">
      <c r="B70" s="2">
        <v>68</v>
      </c>
      <c r="C70" s="3" t="s">
        <v>43</v>
      </c>
      <c r="D70" s="2" t="s">
        <v>54</v>
      </c>
      <c r="E70" s="4" t="str">
        <f>HYPERLINK("http://www.dha.com.tr/n.php?n=6bf5cc8a-2010_07_30","TİM: DIŞ TİCARETTE EKSEN KAYMASI YOK, YÖRÜNGE GENİŞLEMESİ VAR...")</f>
        <v>TİM: DIŞ TİCARETTE EKSEN KAYMASI YOK, YÖRÜNGE GENİŞLEMESİ VAR...</v>
      </c>
      <c r="F70" s="4" t="str">
        <f>HYPERLINK("http://beta.interpress.com/Viewer/portaltextviewer.aspx?IDS=BHOoL4RUy2%2FG6tY2bCZKFA%3D%3D&amp;madi=1202","PORTAL")</f>
        <v>PORTAL</v>
      </c>
    </row>
    <row r="71" spans="2:6" ht="12.75">
      <c r="B71" s="2">
        <v>69</v>
      </c>
      <c r="C71" s="3" t="s">
        <v>43</v>
      </c>
      <c r="D71" s="2" t="s">
        <v>50</v>
      </c>
      <c r="E71" s="4" t="str">
        <f>HYPERLINK("http://www.haber7.com/haber/20100730/Caglayan-Is-Bankasi-Suriye-icin-izin-aldi.php","ÇAĞLAYAN: İŞ BANKASI SURİYE İÇİN İZİN ALDI")</f>
        <v>ÇAĞLAYAN: İŞ BANKASI SURİYE İÇİN İZİN ALDI</v>
      </c>
      <c r="F71" s="4" t="str">
        <f>HYPERLINK("http://beta.interpress.com/Viewer/portaltextviewer.aspx?IDS=41bByBxK5XDG6tY2bCZKFA%3D%3D&amp;madi=1202","PORTAL")</f>
        <v>PORTAL</v>
      </c>
    </row>
    <row r="72" spans="2:6" ht="12.75">
      <c r="B72" s="2">
        <v>70</v>
      </c>
      <c r="C72" s="3" t="s">
        <v>43</v>
      </c>
      <c r="D72" s="2" t="s">
        <v>51</v>
      </c>
      <c r="E72" s="4" t="str">
        <f>HYPERLINK("http://www.trhaber.biz/ekonomi/caglayan-is-bankasi-suriye-icin-izin-aldi.html","ÇAĞLAYAN: İŞ BANKASI SURİYE İÇİN İZİN ALDI")</f>
        <v>ÇAĞLAYAN: İŞ BANKASI SURİYE İÇİN İZİN ALDI</v>
      </c>
      <c r="F72" s="4" t="str">
        <f>HYPERLINK("http://beta.interpress.com/Viewer/portaltextviewer.aspx?IDS=dtu8yUY69GvG6tY2bCZKFA%3D%3D&amp;madi=1202","PORTAL")</f>
        <v>PORTAL</v>
      </c>
    </row>
    <row r="73" spans="2:6" ht="12.75">
      <c r="B73" s="2">
        <v>71</v>
      </c>
      <c r="C73" s="3" t="s">
        <v>43</v>
      </c>
      <c r="D73" s="2" t="s">
        <v>55</v>
      </c>
      <c r="E73" s="4" t="str">
        <f>HYPERLINK("http://rss.feedsportal.com/c/32727/f/510887/s/c65586b/l/0L0Smilliyet0N0Btr0Ctim0Eihracatta0Eeksen0Ekaymadi0Eyorunge0Egelismesi0Eyasandi0Cekonomi0Csondakika0C30A0B0A70B20A10A0C1270A30A40Cdefault0Bhtm/story01.htm","TİM: İHRACATTA EKSEN KAYMADI, YÖRÜNGE GELİŞMESİ YAŞANDI")</f>
        <v>TİM: İHRACATTA EKSEN KAYMADI, YÖRÜNGE GELİŞMESİ YAŞANDI</v>
      </c>
      <c r="F73" s="4" t="str">
        <f>HYPERLINK("http://beta.interpress.com/Viewer/portaltextviewer.aspx?IDS=wgmJV0AMLDTG6tY2bCZKFA%3D%3D&amp;madi=1202","PORTAL")</f>
        <v>PORTAL</v>
      </c>
    </row>
    <row r="74" spans="2:6" ht="12.75">
      <c r="B74" s="2">
        <v>72</v>
      </c>
      <c r="C74" s="3" t="s">
        <v>43</v>
      </c>
      <c r="D74" s="2" t="s">
        <v>53</v>
      </c>
      <c r="E74" s="4" t="str">
        <f>HYPERLINK("http://www.lpghaber.com/Bakan-Caglayan--Eksen-Kaymasindan-Rahatsiz-Olanlar--Kendilerinin-Girdigi-Pazarlara-Turk-Firmalarinin-Girmesinden-Rahatsiz-Olanlardir--haberi-488323.html","BAKAN ÇAĞLAYAN: EKSEN KAYMASINDAN RAHATSIZ OLANLAR, KENDİLERİNİN GİRDİĞİ PAZARLARA TÜRK FİRMALARININ GİRMESİNDEN RAHATSIZ OLANLARDIR ")</f>
        <v>BAKAN ÇAĞLAYAN: EKSEN KAYMASINDAN RAHATSIZ OLANLAR, KENDİLERİNİN GİRDİĞİ PAZARLARA TÜRK FİRMALARININ GİRMESİNDEN RAHATSIZ OLANLARDIR </v>
      </c>
      <c r="F74" s="4" t="str">
        <f>HYPERLINK("http://beta.interpress.com/Viewer/portaltextviewer.aspx?IDS=PEvXI1gef3PG6tY2bCZKFA%3D%3D&amp;madi=1202","PORTAL")</f>
        <v>PORTAL</v>
      </c>
    </row>
    <row r="75" spans="2:6" ht="12.75">
      <c r="B75" s="2">
        <v>73</v>
      </c>
      <c r="C75" s="3" t="s">
        <v>43</v>
      </c>
      <c r="D75" s="2" t="s">
        <v>56</v>
      </c>
      <c r="E75" s="4" t="str">
        <f>HYPERLINK("http://www.gercekgundem.com/?p=300482","TİM: İHRACATTA EKSEN KAYMADI")</f>
        <v>TİM: İHRACATTA EKSEN KAYMADI</v>
      </c>
      <c r="F75" s="4" t="str">
        <f>HYPERLINK("http://beta.interpress.com/Viewer/portaltextviewer.aspx?IDS=MWMpqS1vLb%2FG6tY2bCZKFA%3D%3D&amp;madi=1202","PORTAL")</f>
        <v>PORTAL</v>
      </c>
    </row>
    <row r="76" spans="2:6" ht="12.75">
      <c r="B76" s="2">
        <v>74</v>
      </c>
      <c r="C76" s="3" t="s">
        <v>43</v>
      </c>
      <c r="D76" s="2" t="s">
        <v>11</v>
      </c>
      <c r="E76" s="4" t="str">
        <f>HYPERLINK("http://www.haberler.com/bakan-caglayan-dan-gozluk-tavsiyesi-2171759-haberi/","BAKAN ÇAĞLAYAN?DAN GÖZLÜK TAVSİYESİ?.")</f>
        <v>BAKAN ÇAĞLAYAN?DAN GÖZLÜK TAVSİYESİ?.</v>
      </c>
      <c r="F76" s="4" t="str">
        <f>HYPERLINK("http://beta.interpress.com/Viewer/portaltextviewer.aspx?IDS=swSW2qH2TyTG6tY2bCZKFA%3D%3D&amp;madi=1202","PORTAL")</f>
        <v>PORTAL</v>
      </c>
    </row>
    <row r="77" spans="2:6" ht="12.75">
      <c r="B77" s="2">
        <v>75</v>
      </c>
      <c r="C77" s="3" t="s">
        <v>43</v>
      </c>
      <c r="D77" s="2" t="s">
        <v>57</v>
      </c>
      <c r="E77" s="4" t="str">
        <f>HYPERLINK("http://www.dunya.com/haber.asp?id=95983","13:50-TEPAV'I ANLAMAKTA ZORLANIYORUM")</f>
        <v>13:50-TEPAV'I ANLAMAKTA ZORLANIYORUM</v>
      </c>
      <c r="F77" s="4" t="str">
        <f>HYPERLINK("http://beta.interpress.com/Viewer/portaltextviewer.aspx?IDS=w9PdkuT0mNXG6tY2bCZKFA%3D%3D&amp;madi=1202","PORTAL")</f>
        <v>PORTAL</v>
      </c>
    </row>
    <row r="78" spans="2:6" ht="12.75">
      <c r="B78" s="2">
        <v>76</v>
      </c>
      <c r="C78" s="3" t="s">
        <v>43</v>
      </c>
      <c r="D78" s="2" t="s">
        <v>58</v>
      </c>
      <c r="E78" s="4" t="str">
        <f>HYPERLINK("http://www.gazeteport.com/ssLINK/GP_735739","ÇAĞLAYAN'DAN EKSEN KAYMASI DEĞERLENDİRMESİ")</f>
        <v>ÇAĞLAYAN'DAN EKSEN KAYMASI DEĞERLENDİRMESİ</v>
      </c>
      <c r="F78" s="4" t="str">
        <f>HYPERLINK("http://beta.interpress.com/Viewer/portaltextviewer.aspx?IDS=bFLQMe8Avw7G6tY2bCZKFA%3D%3D&amp;madi=1202","PORTAL")</f>
        <v>PORTAL</v>
      </c>
    </row>
    <row r="79" spans="2:6" ht="12.75">
      <c r="B79" s="2">
        <v>77</v>
      </c>
      <c r="C79" s="3" t="s">
        <v>43</v>
      </c>
      <c r="D79" s="2" t="s">
        <v>22</v>
      </c>
      <c r="E79" s="4" t="str">
        <f>HYPERLINK("http://haber.turk.net/haber_detay.asp?ID=2543123&amp;cat=GEN","BAKAN ÇAĞLAYAN'DAN GÖZLÜK TAVSİYESİ..")</f>
        <v>BAKAN ÇAĞLAYAN'DAN GÖZLÜK TAVSİYESİ..</v>
      </c>
      <c r="F79" s="4" t="str">
        <f>HYPERLINK("http://beta.interpress.com/Viewer/portaltextviewer.aspx?IDS=05qItpFFwXrG6tY2bCZKFA%3D%3D&amp;madi=1202","PORTAL")</f>
        <v>PORTAL</v>
      </c>
    </row>
    <row r="80" spans="2:6" ht="12.75">
      <c r="B80" s="2">
        <v>78</v>
      </c>
      <c r="C80" s="3" t="s">
        <v>43</v>
      </c>
      <c r="D80" s="2" t="s">
        <v>11</v>
      </c>
      <c r="E80" s="4" t="str">
        <f>HYPERLINK("http://www.haberler.com/bakan-caglayan-dan-gozluk-tavsiyesi-2171681-haberi/","BAKAN ÇAĞLAYAN DAN GÖZLÜK TAVSİYESİ.")</f>
        <v>BAKAN ÇAĞLAYAN DAN GÖZLÜK TAVSİYESİ.</v>
      </c>
      <c r="F80" s="4" t="str">
        <f>HYPERLINK("http://beta.interpress.com/Viewer/portaltextviewer.aspx?IDS=LnFvyGtP0A3G6tY2bCZKFA%3D%3D&amp;madi=1202","PORTAL")</f>
        <v>PORTAL</v>
      </c>
    </row>
    <row r="81" spans="2:6" ht="12.75">
      <c r="B81" s="2">
        <v>79</v>
      </c>
      <c r="C81" s="3" t="s">
        <v>43</v>
      </c>
      <c r="D81" s="2" t="s">
        <v>9</v>
      </c>
      <c r="E81" s="4" t="str">
        <f>HYPERLINK("http://www.beyazgazete.com/haber/2010/07/30/bakan-caglayan-eksen-kaymasindan-rahatsiz-olanlar-kendilerinin-girdigi-pazarlara-turk-firmalarinin-girmesinden-rahatsiz-olanlardir.html","BAKAN ÇAĞLAYAN: 'EKSEN KAYMASINDAN RAHATSIZ OLANLAR, KENDİLERİNİN GİRDİĞİ PAZARLARA TÜRK FİRMALARININ GİRMESİNDEN RAHATSIZ OLANLARDIR'")</f>
        <v>BAKAN ÇAĞLAYAN: 'EKSEN KAYMASINDAN RAHATSIZ OLANLAR, KENDİLERİNİN GİRDİĞİ PAZARLARA TÜRK FİRMALARININ GİRMESİNDEN RAHATSIZ OLANLARDIR'</v>
      </c>
      <c r="F81" s="4" t="str">
        <f>HYPERLINK("http://beta.interpress.com/Viewer/portaltextviewer.aspx?IDS=DqPCjNG24kzG6tY2bCZKFA%3D%3D&amp;madi=1202","PORTAL")</f>
        <v>PORTAL</v>
      </c>
    </row>
    <row r="82" spans="2:6" ht="12.75">
      <c r="B82" s="2">
        <v>80</v>
      </c>
      <c r="C82" s="3" t="s">
        <v>43</v>
      </c>
      <c r="D82" s="2" t="s">
        <v>52</v>
      </c>
      <c r="E82" s="4" t="str">
        <f>HYPERLINK("http://www.haberoku.net/haber/19886-bakan-caglayan-eksen-kaymasindan-rahatsiz-olanlars.html","BAKAN ÇAGLAYAN 'EKSEN KAYMASINDAN RAHATSIZ OLANLAR, KENDILERININ GIRDIGI PAZARLARA TÜRK FIRMALARININ GIRMESINDEN RAHATSIZ OLANLARDIR'")</f>
        <v>BAKAN ÇAGLAYAN 'EKSEN KAYMASINDAN RAHATSIZ OLANLAR, KENDILERININ GIRDIGI PAZARLARA TÜRK FIRMALARININ GIRMESINDEN RAHATSIZ OLANLARDIR'</v>
      </c>
      <c r="F82" s="4" t="str">
        <f>HYPERLINK("http://beta.interpress.com/Viewer/portaltextviewer.aspx?IDS=rVjeJLgCN%2B3G6tY2bCZKFA%3D%3D&amp;madi=1202","PORTAL")</f>
        <v>PORTAL</v>
      </c>
    </row>
    <row r="83" spans="2:6" ht="12.75">
      <c r="B83" s="2">
        <v>81</v>
      </c>
      <c r="C83" s="3" t="s">
        <v>43</v>
      </c>
      <c r="D83" s="2" t="s">
        <v>9</v>
      </c>
      <c r="E83" s="4" t="str">
        <f>HYPERLINK("http://www.beyazgazete.com/haber/2010/07/30/kayma-yok-yorunge-genisliyor-malimi-her-yere-satarim.html","'KAYMA YOK, YÖRÜNGE GENİŞLİYOR; MALIMI HER YERE SATARIM'")</f>
        <v>'KAYMA YOK, YÖRÜNGE GENİŞLİYOR; MALIMI HER YERE SATARIM'</v>
      </c>
      <c r="F83" s="4" t="str">
        <f>HYPERLINK("http://beta.interpress.com/Viewer/portaltextviewer.aspx?IDS=lV3wtStTt6nG6tY2bCZKFA%3D%3D&amp;madi=1202","PORTAL")</f>
        <v>PORTAL</v>
      </c>
    </row>
    <row r="84" spans="2:6" ht="12.75">
      <c r="B84" s="2">
        <v>82</v>
      </c>
      <c r="C84" s="3" t="s">
        <v>43</v>
      </c>
      <c r="D84" s="2" t="s">
        <v>9</v>
      </c>
      <c r="E84" s="4" t="str">
        <f>HYPERLINK("http://www.beyazgazete.com/haber/2010/07/30/ihracati-kur-vurdu-savini-tepav-curuttu.html","'İHRACATI KUR VURDU' SAVINI TEPAV ÇÜRÜTTÜ")</f>
        <v>'İHRACATI KUR VURDU' SAVINI TEPAV ÇÜRÜTTÜ</v>
      </c>
      <c r="F84" s="4" t="str">
        <f>HYPERLINK("http://beta.interpress.com/Viewer/portaltextviewer.aspx?IDS=LT6dPdl5YB%2FG6tY2bCZKFA%3D%3D&amp;madi=1202","PORTAL")</f>
        <v>PORTAL</v>
      </c>
    </row>
    <row r="85" spans="2:6" ht="12.75">
      <c r="B85" s="2">
        <v>83</v>
      </c>
      <c r="C85" s="3" t="s">
        <v>43</v>
      </c>
      <c r="D85" s="2" t="s">
        <v>44</v>
      </c>
      <c r="E85" s="4" t="str">
        <f>HYPERLINK("http://www.ekoayrinti.com/news_detail.php?id=49588","BAKAN ZAFER ÇAĞLAYAN, TOBB'UN TEPAV'INI TOPA TUTTU")</f>
        <v>BAKAN ZAFER ÇAĞLAYAN, TOBB'UN TEPAV'INI TOPA TUTTU</v>
      </c>
      <c r="F85" s="4" t="str">
        <f>HYPERLINK("http://beta.interpress.com/Viewer/portaltextviewer.aspx?IDS=oRDgckpjyi%2FG6tY2bCZKFA%3D%3D&amp;madi=1202","PORTAL")</f>
        <v>PORTAL</v>
      </c>
    </row>
    <row r="86" spans="2:6" ht="12.75">
      <c r="B86" s="2">
        <v>84</v>
      </c>
      <c r="C86" s="3" t="s">
        <v>43</v>
      </c>
      <c r="D86" s="2" t="s">
        <v>7</v>
      </c>
      <c r="E86" s="4" t="str">
        <f>HYPERLINK("http://yenisafak.com.tr/Ekonomi/?i=270850","TEPAV'IN EKSENİ KAYMIŞ BRÜTÜS'LÜK YAPIYOR")</f>
        <v>TEPAV'IN EKSENİ KAYMIŞ BRÜTÜS'LÜK YAPIYOR</v>
      </c>
      <c r="F86" s="4" t="str">
        <f>HYPERLINK("http://beta.interpress.com/Viewer/portaltextviewer.aspx?IDS=h54dxcIhpafG6tY2bCZKFA%3D%3D&amp;madi=1202","PORTAL")</f>
        <v>PORTAL</v>
      </c>
    </row>
    <row r="87" spans="2:6" ht="12.75">
      <c r="B87" s="2">
        <v>85</v>
      </c>
      <c r="C87" s="3" t="s">
        <v>43</v>
      </c>
      <c r="D87" s="2" t="s">
        <v>55</v>
      </c>
      <c r="E87" s="4" t="str">
        <f>HYPERLINK("http://rss.feedsportal.com/c/32727/f/510887/s/c61aace/l/0L0Smilliyet0N0Btr0C0Etepav0Ein0Eihracat0Eraporu0Ecarpik0E0Cekonomi0Chaberdetay0C30A0B0A70B20A10A0C1270A0A90A0Cdefault0Bhtm/story01.htm","'TEPAV'IN İHRACAT RAPORU ÇARPIK'")</f>
        <v>'TEPAV'IN İHRACAT RAPORU ÇARPIK'</v>
      </c>
      <c r="F87" s="4" t="str">
        <f>HYPERLINK("http://beta.interpress.com/Viewer/portaltextviewer.aspx?IDS=JjH7Xz7S6LLG6tY2bCZKFA%3D%3D&amp;madi=1202","PORTAL")</f>
        <v>PORTAL</v>
      </c>
    </row>
    <row r="88" spans="2:6" ht="12.75">
      <c r="B88" s="2">
        <v>86</v>
      </c>
      <c r="C88" s="3" t="s">
        <v>43</v>
      </c>
      <c r="D88" s="2" t="s">
        <v>39</v>
      </c>
      <c r="E88" s="4" t="str">
        <f>HYPERLINK("http://www.zaman.com.tr/haber.do?haberno=1010305","'KAYMA YOK, YÖRÜNGE GENİŞLİYOR; MALIMI HER YERE SATARIM'")</f>
        <v>'KAYMA YOK, YÖRÜNGE GENİŞLİYOR; MALIMI HER YERE SATARIM'</v>
      </c>
      <c r="F88" s="4" t="str">
        <f>HYPERLINK("http://beta.interpress.com/Viewer/portaltextviewer.aspx?IDS=ZKm43lKQz5TG6tY2bCZKFA%3D%3D&amp;madi=1202","PORTAL")</f>
        <v>PORTAL</v>
      </c>
    </row>
    <row r="89" spans="2:6" ht="12.75">
      <c r="B89" s="2">
        <v>87</v>
      </c>
      <c r="C89" s="3" t="s">
        <v>43</v>
      </c>
      <c r="D89" s="2" t="s">
        <v>9</v>
      </c>
      <c r="E89" s="4" t="str">
        <f>HYPERLINK("http://www.beyazgazete.com/haber/2010/07/30/ihracatta-eksen-kaymasi-ekonomi.html","'İHRACATTA EKSEN KAYMASI' - EKONOMİ")</f>
        <v>'İHRACATTA EKSEN KAYMASI' - EKONOMİ</v>
      </c>
      <c r="F89" s="4" t="str">
        <f>HYPERLINK("http://beta.interpress.com/Viewer/portaltextviewer.aspx?IDS=rUkFj%2Bix1xbG6tY2bCZKFA%3D%3D&amp;madi=1202","PORTAL")</f>
        <v>PORTAL</v>
      </c>
    </row>
    <row r="90" spans="2:6" ht="12.75">
      <c r="B90" s="2">
        <v>88</v>
      </c>
      <c r="C90" s="3" t="s">
        <v>59</v>
      </c>
      <c r="D90" s="2" t="s">
        <v>32</v>
      </c>
      <c r="E90" s="4" t="str">
        <f>HYPERLINK("http://www.kobipostasi.net/2010/07/29/tepav-arastirmasi-turkiye-dunya-ihracatinda-yasanan-toparlanmaya-eslik-edemiyor/","TEPAV ARAŞTIRMASI: TÜRKİYE DÜNYA İHRACATINDA YAŞANAN TOPARLANMAYA EŞLİK EDEMİYOR")</f>
        <v>TEPAV ARAŞTIRMASI: TÜRKİYE DÜNYA İHRACATINDA YAŞANAN TOPARLANMAYA EŞLİK EDEMİYOR</v>
      </c>
      <c r="F90" s="4" t="str">
        <f>HYPERLINK("http://beta.interpress.com/Viewer/portaltextviewer.aspx?IDS=LROjXVUzZCXG6tY2bCZKFA%3D%3D&amp;madi=1202","PORTAL")</f>
        <v>PORTAL</v>
      </c>
    </row>
    <row r="91" spans="2:6" ht="12.75">
      <c r="B91" s="2">
        <v>89</v>
      </c>
      <c r="C91" s="3" t="s">
        <v>59</v>
      </c>
      <c r="D91" s="2" t="s">
        <v>60</v>
      </c>
      <c r="E91" s="4" t="str">
        <f>HYPERLINK("http://www.habername.com/haber/tepav-ihracat-zafer-caglayan-42983.htm","TÜRKİYE YÖRÜNGESİNİ GENİŞLETİYOR")</f>
        <v>TÜRKİYE YÖRÜNGESİNİ GENİŞLETİYOR</v>
      </c>
      <c r="F91" s="4" t="str">
        <f>HYPERLINK("http://beta.interpress.com/Viewer/portaltextviewer.aspx?IDS=3uizMF0ECADG6tY2bCZKFA%3D%3D&amp;madi=1202","PORTAL")</f>
        <v>PORTAL</v>
      </c>
    </row>
    <row r="92" spans="2:6" ht="12.75">
      <c r="B92" s="2">
        <v>90</v>
      </c>
      <c r="C92" s="3" t="s">
        <v>59</v>
      </c>
      <c r="D92" s="2" t="s">
        <v>61</v>
      </c>
      <c r="E92" s="4" t="str">
        <f>HYPERLINK("http://www.kobisektor.com/ticaret/5307.html","TEPAV: TÜRKİYE TOPARLANMAYA EŞLİK EDEMEDİ")</f>
        <v>TEPAV: TÜRKİYE TOPARLANMAYA EŞLİK EDEMEDİ</v>
      </c>
      <c r="F92" s="4" t="str">
        <f>HYPERLINK("http://beta.interpress.com/Viewer/portaltextviewer.aspx?IDS=TcnaN%2B0vhFTG6tY2bCZKFA%3D%3D&amp;madi=1202","PORTAL")</f>
        <v>PORTAL</v>
      </c>
    </row>
    <row r="93" spans="2:6" ht="12.75">
      <c r="B93" s="2">
        <v>91</v>
      </c>
      <c r="C93" s="3" t="s">
        <v>59</v>
      </c>
      <c r="D93" s="2" t="s">
        <v>34</v>
      </c>
      <c r="E93" s="4" t="str">
        <f>HYPERLINK("http://www.T24.com.tr/content/newsdetail.aspx?newscode=87844&amp;cat=28","ÇAĞLAYAN: TÜRKİYE YÖRÜNGESİNİ GENİŞLETİYOR  BAKÜ (A.A) ")</f>
        <v>ÇAĞLAYAN: TÜRKİYE YÖRÜNGESİNİ GENİŞLETİYOR  BAKÜ (A.A) </v>
      </c>
      <c r="F93" s="4" t="str">
        <f>HYPERLINK("http://beta.interpress.com/Viewer/portaltextviewer.aspx?IDS=vnVRc9SZ3W3G6tY2bCZKFA%3D%3D&amp;madi=1202","PORTAL")</f>
        <v>PORTAL</v>
      </c>
    </row>
    <row r="94" spans="2:6" ht="12.75">
      <c r="B94" s="2">
        <v>92</v>
      </c>
      <c r="C94" s="3" t="s">
        <v>59</v>
      </c>
      <c r="D94" s="2" t="s">
        <v>62</v>
      </c>
      <c r="E94" s="4" t="str">
        <f>HYPERLINK("http://www.habertaraf.com/haber/78044.html","ÇAĞLAYAN: TÜRKİYE YÖRÜNGESİNİ GENİŞLETİYOR")</f>
        <v>ÇAĞLAYAN: TÜRKİYE YÖRÜNGESİNİ GENİŞLETİYOR</v>
      </c>
      <c r="F94" s="4" t="str">
        <f>HYPERLINK("http://beta.interpress.com/Viewer/portaltextviewer.aspx?IDS=n6tr0qHRbT%2FG6tY2bCZKFA%3D%3D&amp;madi=1202","PORTAL")</f>
        <v>PORTAL</v>
      </c>
    </row>
    <row r="95" spans="2:6" ht="12.75">
      <c r="B95" s="2">
        <v>93</v>
      </c>
      <c r="C95" s="3" t="s">
        <v>59</v>
      </c>
      <c r="D95" s="2" t="s">
        <v>63</v>
      </c>
      <c r="E95" s="4" t="str">
        <f>HYPERLINK("http://www.ambar.com.tr/ekonomi/40194.html","TEPAV: TÜRKİYE TOPARLANMAYA EŞLİK EDEMEDİ")</f>
        <v>TEPAV: TÜRKİYE TOPARLANMAYA EŞLİK EDEMEDİ</v>
      </c>
      <c r="F95" s="4" t="str">
        <f>HYPERLINK("http://beta.interpress.com/Viewer/portaltextviewer.aspx?IDS=VE65mOoo%2B0fG6tY2bCZKFA%3D%3D&amp;madi=1202","PORTAL")</f>
        <v>PORTAL</v>
      </c>
    </row>
    <row r="96" spans="2:6" ht="12.75">
      <c r="B96" s="2">
        <v>94</v>
      </c>
      <c r="C96" s="3" t="s">
        <v>59</v>
      </c>
      <c r="D96" s="2" t="s">
        <v>9</v>
      </c>
      <c r="E96" s="4" t="str">
        <f>HYPERLINK("http://www.beyazgazete.com/haber/2010/07/29/caglayan-turkiye-yorungesini-genisletiyor-baku.html","ÇAĞLAYAN: TÜRKİYE YÖRÜNGESİNİ GENİŞLETİYOR BAKÜ")</f>
        <v>ÇAĞLAYAN: TÜRKİYE YÖRÜNGESİNİ GENİŞLETİYOR BAKÜ</v>
      </c>
      <c r="F96" s="4" t="str">
        <f>HYPERLINK("http://beta.interpress.com/Viewer/portaltextviewer.aspx?IDS=bxjjkfPNtfbG6tY2bCZKFA%3D%3D&amp;madi=1202","PORTAL")</f>
        <v>PORTAL</v>
      </c>
    </row>
    <row r="97" spans="2:6" ht="12.75">
      <c r="B97" s="2">
        <v>95</v>
      </c>
      <c r="C97" s="3" t="s">
        <v>59</v>
      </c>
      <c r="D97" s="2" t="s">
        <v>13</v>
      </c>
      <c r="E97" s="4" t="str">
        <f>HYPERLINK("http://istenhaber.com/2010/07/29/turkiyenin-ihracati-neden-hala-cukurdan-cikamadi/","TÜRKİYE'NİN İHRACATI NEDEN HÂLÂ ÇUKURDAN ÇIKAMADI")</f>
        <v>TÜRKİYE'NİN İHRACATI NEDEN HÂLÂ ÇUKURDAN ÇIKAMADI</v>
      </c>
      <c r="F97" s="4" t="str">
        <f>HYPERLINK("http://beta.interpress.com/Viewer/portaltextviewer.aspx?IDS=n3tfnFeaTNLG6tY2bCZKFA%3D%3D&amp;madi=1202","PORTAL")</f>
        <v>PORTAL</v>
      </c>
    </row>
    <row r="98" spans="2:6" ht="12.75">
      <c r="B98" s="2">
        <v>96</v>
      </c>
      <c r="C98" s="3" t="s">
        <v>59</v>
      </c>
      <c r="D98" s="2" t="s">
        <v>64</v>
      </c>
      <c r="E98" s="4" t="str">
        <f>HYPERLINK("http://www.euractiv.com.tr/ticaret-ve-sanayi/article/tepav-raporu-ihracatta-da-eksen-kayd-011332","TEPAV RAPORU: İHRACATTA DA EKSEN KAYDI")</f>
        <v>TEPAV RAPORU: İHRACATTA DA EKSEN KAYDI</v>
      </c>
      <c r="F98" s="4" t="str">
        <f>HYPERLINK("http://beta.interpress.com/Viewer/portaltextviewer.aspx?IDS=YnxJ%2B%2Fb7PHDG6tY2bCZKFA%3D%3D&amp;madi=1202","PORTAL")</f>
        <v>PORTAL</v>
      </c>
    </row>
    <row r="99" spans="2:6" ht="12.75">
      <c r="B99" s="2">
        <v>97</v>
      </c>
      <c r="C99" s="3" t="s">
        <v>59</v>
      </c>
      <c r="D99" s="2" t="s">
        <v>65</v>
      </c>
      <c r="E99" s="4" t="str">
        <f>HYPERLINK("http://www.aksam.com.tr/2010/07/29/haber/ekonomi/8384/turkiye_dunya_ihracatindaki_toparlanmaya_eslik_edemiyor.html","TÜRKİYE DÜNYA İHRACATINDAKİ TOPARLANMAYA EŞLİK EDEMİYOR ")</f>
        <v>TÜRKİYE DÜNYA İHRACATINDAKİ TOPARLANMAYA EŞLİK EDEMİYOR </v>
      </c>
      <c r="F99" s="4" t="str">
        <f>HYPERLINK("http://beta.interpress.com/Viewer/portaltextviewer.aspx?IDS=RKc3u9GFBA%2FG6tY2bCZKFA%3D%3D&amp;madi=1202","PORTAL")</f>
        <v>PORTAL</v>
      </c>
    </row>
    <row r="100" spans="2:6" ht="12.75">
      <c r="B100" s="2">
        <v>98</v>
      </c>
      <c r="C100" s="3" t="s">
        <v>59</v>
      </c>
      <c r="D100" s="2" t="s">
        <v>44</v>
      </c>
      <c r="E100" s="4" t="str">
        <f>HYPERLINK("http://www.ekoayrinti.com/news_detail.php?id=49477","İHRACATI KUR VURDU' SAVINI TEPAV ÇÜRÜTTÜ")</f>
        <v>İHRACATI KUR VURDU' SAVINI TEPAV ÇÜRÜTTÜ</v>
      </c>
      <c r="F100" s="4" t="str">
        <f>HYPERLINK("http://beta.interpress.com/Viewer/portaltextviewer.aspx?IDS=mzC6DUH%2BeKrG6tY2bCZKFA%3D%3D&amp;madi=1202","PORTAL")</f>
        <v>PORTAL</v>
      </c>
    </row>
    <row r="101" spans="2:6" ht="12.75">
      <c r="B101" s="2">
        <v>99</v>
      </c>
      <c r="C101" s="3" t="s">
        <v>59</v>
      </c>
      <c r="D101" s="2" t="s">
        <v>66</v>
      </c>
      <c r="E101" s="4" t="str">
        <f>HYPERLINK("http://haber.sol.org.tr/ekonomi/ekonomide-eksen-kaydi-haberi-31444","EKONOMİDE 'EKSEN KAYDI'")</f>
        <v>EKONOMİDE 'EKSEN KAYDI'</v>
      </c>
      <c r="F101" s="4" t="str">
        <f>HYPERLINK("http://beta.interpress.com/Viewer/portaltextviewer.aspx?IDS=cnFKFImSMtXG6tY2bCZKFA%3D%3D&amp;madi=1202","PORTAL")</f>
        <v>PORTAL</v>
      </c>
    </row>
    <row r="102" spans="2:6" ht="12.75">
      <c r="B102" s="2">
        <v>100</v>
      </c>
      <c r="C102" s="3" t="s">
        <v>59</v>
      </c>
      <c r="D102" s="2" t="s">
        <v>40</v>
      </c>
      <c r="E102" s="4" t="str">
        <f>HYPERLINK("http://www.f5haber.com/haberoku.aspx?id=1676653","'İHRACATI KUR VURDU' SAVINI TEPAV ÇÜRÜTTÜ")</f>
        <v>'İHRACATI KUR VURDU' SAVINI TEPAV ÇÜRÜTTÜ</v>
      </c>
      <c r="F102" s="4" t="str">
        <f>HYPERLINK("http://beta.interpress.com/Viewer/portaltextviewer.aspx?IDS=W417v9YaI0%2FG6tY2bCZKFA%3D%3D&amp;madi=1202","PORTAL")</f>
        <v>PORTAL</v>
      </c>
    </row>
    <row r="103" spans="2:6" ht="12.75">
      <c r="B103" s="2">
        <v>101</v>
      </c>
      <c r="C103" s="3" t="s">
        <v>59</v>
      </c>
      <c r="D103" s="2" t="s">
        <v>67</v>
      </c>
      <c r="E103" s="4" t="str">
        <f>HYPERLINK("http://www.nethaber.com/Ekonomi/155062/TEPAV-Turkiye-dunya-ihracatinda-yasanan","TEPAV: TÜRKİYE DÜNYA İHRACATINDA YAŞANAN DÜZELMEYE EŞLİK EDEMİYOR")</f>
        <v>TEPAV: TÜRKİYE DÜNYA İHRACATINDA YAŞANAN DÜZELMEYE EŞLİK EDEMİYOR</v>
      </c>
      <c r="F103" s="4" t="str">
        <f>HYPERLINK("http://beta.interpress.com/Viewer/portaltextviewer.aspx?IDS=69rDgjQEe%2BLG6tY2bCZKFA%3D%3D&amp;madi=1202","PORTAL")</f>
        <v>PORTAL</v>
      </c>
    </row>
    <row r="104" spans="2:6" ht="12.75">
      <c r="B104" s="2">
        <v>102</v>
      </c>
      <c r="C104" s="3" t="s">
        <v>59</v>
      </c>
      <c r="D104" s="2" t="s">
        <v>68</v>
      </c>
      <c r="E104" s="4" t="str">
        <f>HYPERLINK("http://www.posta.com.tr/ekonomi/HaberDetay/Ihracatta_tehlike_canlari.htm?ArticleID=38412","İHRACATTA TEHLİKE ÇANLARI")</f>
        <v>İHRACATTA TEHLİKE ÇANLARI</v>
      </c>
      <c r="F104" s="4" t="str">
        <f>HYPERLINK("http://beta.interpress.com/Viewer/portaltextviewer.aspx?IDS=qcKDpeMlBAzG6tY2bCZKFA%3D%3D&amp;madi=1202","PORTAL")</f>
        <v>PORTAL</v>
      </c>
    </row>
    <row r="105" spans="2:6" ht="12.75">
      <c r="B105" s="2">
        <v>103</v>
      </c>
      <c r="C105" s="3" t="s">
        <v>59</v>
      </c>
      <c r="D105" s="2" t="s">
        <v>55</v>
      </c>
      <c r="E105" s="4" t="str">
        <f>HYPERLINK("http://rss.feedsportal.com/c/32727/f/510887/s/c594492/l/0L0Smilliyet0N0Btr0C0Eihracati0Ekur0Evurdu0Esavini0Etepav0Ecuruttu0Cekonomi0Chaberdetay0C290B0A70B20A10A0C12696450Cdefault0Bhtm/story01.htm","'İHRACATI KUR VURDU' SAVINI TEPAV ÇÜRÜTTÜ")</f>
        <v>'İHRACATI KUR VURDU' SAVINI TEPAV ÇÜRÜTTÜ</v>
      </c>
      <c r="F105" s="4" t="str">
        <f>HYPERLINK("http://beta.interpress.com/Viewer/portaltextviewer.aspx?IDS=sN10%2BofRziPG6tY2bCZKFA%3D%3D&amp;madi=1202","PORTAL")</f>
        <v>PORTAL</v>
      </c>
    </row>
    <row r="106" spans="2:6" ht="12.75">
      <c r="B106" s="2">
        <v>104</v>
      </c>
      <c r="C106" s="3" t="s">
        <v>59</v>
      </c>
      <c r="D106" s="2" t="s">
        <v>29</v>
      </c>
      <c r="E106" s="4" t="str">
        <f>HYPERLINK("http://rss.feedsportal.com/c/32714/f/507117/s/c58fa85/l/0L0Shurriyet0N0Btr0Cekonomi0C1543860A20Basp/story01.htm","TÜRKİYE EŞLİK EDEMEDİ")</f>
        <v>TÜRKİYE EŞLİK EDEMEDİ</v>
      </c>
      <c r="F106" s="4" t="str">
        <f>HYPERLINK("http://beta.interpress.com/Viewer/portaltextviewer.aspx?IDS=OB3JWPslUuPG6tY2bCZKFA%3D%3D&amp;madi=1202","PORTAL")</f>
        <v>PORTAL</v>
      </c>
    </row>
    <row r="107" spans="2:6" ht="12.75">
      <c r="B107" s="2">
        <v>105</v>
      </c>
      <c r="C107" s="3" t="s">
        <v>59</v>
      </c>
      <c r="D107" s="2" t="s">
        <v>29</v>
      </c>
      <c r="E107" s="4" t="str">
        <f>HYPERLINK("http://rss.feedsportal.com/c/32714/f/507117/s/c592e41/l/0L0Shurriyet0N0Btr0Cyazarlar0C154399860Basp/story01.htm","AB'YE İHRACATTA SIKINTI VAR AMA SORUN KUR DEĞİL")</f>
        <v>AB'YE İHRACATTA SIKINTI VAR AMA SORUN KUR DEĞİL</v>
      </c>
      <c r="F107" s="4" t="str">
        <f>HYPERLINK("http://beta.interpress.com/Viewer/portaltextviewer.aspx?IDS=RcoZBNPljwTG6tY2bCZKFA%3D%3D&amp;madi=1202","PORTAL")</f>
        <v>PORTAL</v>
      </c>
    </row>
    <row r="108" spans="2:6" ht="12.75">
      <c r="B108" s="2">
        <v>106</v>
      </c>
      <c r="C108" s="3" t="s">
        <v>59</v>
      </c>
      <c r="D108" s="2" t="s">
        <v>29</v>
      </c>
      <c r="E108" s="4" t="str">
        <f>HYPERLINK("http://rss.feedsportal.com/c/32714/f/507129/s/c592a26/l/0L0Shurriyet0N0Btr0Cyazarlar0C154399860Basp/story01.htm","AB'YE İHRACATTA SIKINTI VAR AMA SORUN KUR DEĞİL - ERDAL SAĞLAM")</f>
        <v>AB'YE İHRACATTA SIKINTI VAR AMA SORUN KUR DEĞİL - ERDAL SAĞLAM</v>
      </c>
      <c r="F108" s="4" t="str">
        <f>HYPERLINK("http://beta.interpress.com/Viewer/portaltextviewer.aspx?IDS=90T4nN38LfXG6tY2bCZKFA%3D%3D&amp;madi=1202","PORTAL")</f>
        <v>PORTAL</v>
      </c>
    </row>
    <row r="109" spans="2:6" ht="12.75">
      <c r="B109" s="2">
        <v>107</v>
      </c>
      <c r="C109" s="3" t="s">
        <v>59</v>
      </c>
      <c r="D109" s="2" t="s">
        <v>42</v>
      </c>
      <c r="E109" s="4" t="str">
        <f>HYPERLINK("http://www.radikal.com.tr/Radikal.aspx?aType=RadikalHaberDetay&amp;ArticleID=1010563&amp;CategoryID=101","TEPAV: TÜRKİYE DÜNYA İHRACATINDA YAŞANAN DÜZELMEYE EŞLİK EDEMİYOR")</f>
        <v>TEPAV: TÜRKİYE DÜNYA İHRACATINDA YAŞANAN DÜZELMEYE EŞLİK EDEMİYOR</v>
      </c>
      <c r="F109" s="4" t="str">
        <f>HYPERLINK("http://beta.interpress.com/Viewer/portaltextviewer.aspx?IDS=LzHKsDZdy8XG6tY2bCZKFA%3D%3D&amp;madi=1202","PORTAL")</f>
        <v>PORTAL</v>
      </c>
    </row>
    <row r="110" spans="2:6" ht="12.75">
      <c r="B110" s="2">
        <v>108</v>
      </c>
      <c r="C110" s="3" t="s">
        <v>69</v>
      </c>
      <c r="D110" s="2" t="s">
        <v>44</v>
      </c>
      <c r="E110" s="4" t="str">
        <f>HYPERLINK("http://www.ekoayrinti.com/news_detail.php?id=49451","TEPAV: TÜRKİYE'DE İHRACAT ARTIŞI YAVAŞ KALDI")</f>
        <v>TEPAV: TÜRKİYE'DE İHRACAT ARTIŞI YAVAŞ KALDI</v>
      </c>
      <c r="F110" s="4" t="str">
        <f>HYPERLINK("http://beta.interpress.com/Viewer/portaltextviewer.aspx?IDS=SYqOwAVS9h3G6tY2bCZKFA%3D%3D&amp;madi=1202","PORTAL")</f>
        <v>PORTAL</v>
      </c>
    </row>
    <row r="111" spans="2:6" ht="12.75">
      <c r="B111" s="2">
        <v>109</v>
      </c>
      <c r="C111" s="3" t="s">
        <v>69</v>
      </c>
      <c r="D111" s="2" t="s">
        <v>70</v>
      </c>
      <c r="E111" s="4" t="str">
        <f>HYPERLINK("http://www.ntvmsnbc.com/id/25118578/","TEPAV: TÜRKİYE'DE İHRACAT ARTIŞI YAVAŞ KALDI")</f>
        <v>TEPAV: TÜRKİYE'DE İHRACAT ARTIŞI YAVAŞ KALDI</v>
      </c>
      <c r="F111" s="4" t="str">
        <f>HYPERLINK("http://beta.interpress.com/Viewer/portaltextviewer.aspx?IDS=4TmsWrUESUHG6tY2bCZKFA%3D%3D&amp;madi=1202","PORTAL")</f>
        <v>PORTAL</v>
      </c>
    </row>
    <row r="112" spans="2:6" ht="12.75">
      <c r="B112" s="2">
        <v>110</v>
      </c>
      <c r="C112" s="3" t="s">
        <v>69</v>
      </c>
      <c r="D112" s="2" t="s">
        <v>40</v>
      </c>
      <c r="E112" s="4" t="str">
        <f>HYPERLINK("http://www.f5haber.com/haberoku.aspx?id=1675949","TEPAV: TÜRKİYE'DE İHRACAT ARTIŞI YAVAŞ KALDI")</f>
        <v>TEPAV: TÜRKİYE'DE İHRACAT ARTIŞI YAVAŞ KALDI</v>
      </c>
      <c r="F112" s="4" t="str">
        <f>HYPERLINK("http://beta.interpress.com/Viewer/portaltextviewer.aspx?IDS=X7rB2N7nS7nG6tY2bCZKFA%3D%3D&amp;madi=1202","PORTAL")</f>
        <v>PORTAL</v>
      </c>
    </row>
    <row r="113" spans="2:6" ht="12.75">
      <c r="B113" s="2">
        <v>111</v>
      </c>
      <c r="C113" s="3" t="s">
        <v>69</v>
      </c>
      <c r="D113" s="2" t="s">
        <v>49</v>
      </c>
      <c r="E113" s="4" t="str">
        <f>HYPERLINK("http://www.finanstrend.com/haber/59653","TEPAV: TÜRKİYE'DE İHRACAT ARTIŞI YAVAŞ KALDI")</f>
        <v>TEPAV: TÜRKİYE'DE İHRACAT ARTIŞI YAVAŞ KALDI</v>
      </c>
      <c r="F113" s="4" t="str">
        <f>HYPERLINK("http://beta.interpress.com/Viewer/portaltextviewer.aspx?IDS=oue7C5nZIRjG6tY2bCZKFA%3D%3D&amp;madi=1202","PORTAL")</f>
        <v>PORTAL</v>
      </c>
    </row>
    <row r="114" spans="2:6" ht="12.75">
      <c r="B114" s="2">
        <v>112</v>
      </c>
      <c r="C114" s="3" t="s">
        <v>69</v>
      </c>
      <c r="D114" s="2" t="s">
        <v>71</v>
      </c>
      <c r="E114" s="4" t="str">
        <f>HYPERLINK("http://www.hurriyetdailynews.com/n.php?n=export-recovery-not-enough-report-warns-2010-07-28","EXPORT RECOVERY NOT ENOUGH, REPORT WARNS")</f>
        <v>EXPORT RECOVERY NOT ENOUGH, REPORT WARNS</v>
      </c>
      <c r="F114" s="4" t="str">
        <f>HYPERLINK("http://beta.interpress.com/Viewer/portaltextviewer.aspx?IDS=1pn4FrEDQvvG6tY2bCZKFA%3D%3D&amp;madi=1202","PORTAL")</f>
        <v>PORTAL</v>
      </c>
    </row>
    <row r="115" spans="2:6" ht="12.75">
      <c r="B115" s="2">
        <v>113</v>
      </c>
      <c r="C115" s="3" t="s">
        <v>69</v>
      </c>
      <c r="D115" s="2" t="s">
        <v>6</v>
      </c>
      <c r="E115" s="4" t="str">
        <f>HYPERLINK("http://www.haberortak.com/Haber/Ekonomi/28072010/TEPAV-Ihracatta-eksen-kaymasi-yasaniyor.php","TEPAV: İHRACATTA EKSEN KAYMASI YAŞANIYOR")</f>
        <v>TEPAV: İHRACATTA EKSEN KAYMASI YAŞANIYOR</v>
      </c>
      <c r="F115" s="4" t="str">
        <f>HYPERLINK("http://beta.interpress.com/Viewer/portaltextviewer.aspx?IDS=r%2BYMJuhI%2F5PG6tY2bCZKFA%3D%3D&amp;madi=1202","PORTAL")</f>
        <v>PORTAL</v>
      </c>
    </row>
    <row r="116" spans="2:6" ht="12.75">
      <c r="B116" s="2">
        <v>114</v>
      </c>
      <c r="C116" s="3" t="s">
        <v>69</v>
      </c>
      <c r="D116" s="2" t="s">
        <v>44</v>
      </c>
      <c r="E116" s="4" t="str">
        <f>HYPERLINK("http://www.ekoayrinti.com/news_detail.php?id=49421","İHRACATTA EKSEN KAYMASI VAR MI? ")</f>
        <v>İHRACATTA EKSEN KAYMASI VAR MI? </v>
      </c>
      <c r="F116" s="4" t="str">
        <f>HYPERLINK("http://beta.interpress.com/Viewer/portaltextviewer.aspx?IDS=ySgX7gGWHUjG6tY2bCZKFA%3D%3D&amp;madi=1202","PORTAL")</f>
        <v>PORTAL</v>
      </c>
    </row>
    <row r="117" spans="2:6" ht="12.75">
      <c r="B117" s="2">
        <v>115</v>
      </c>
      <c r="C117" s="3" t="s">
        <v>69</v>
      </c>
      <c r="D117" s="2" t="s">
        <v>58</v>
      </c>
      <c r="E117" s="4" t="str">
        <f>HYPERLINK("http://www.gazeteport.com/ssLINK/GP_734091","TEPAV: İHRACATTA EKSEN KAYDI")</f>
        <v>TEPAV: İHRACATTA EKSEN KAYDI</v>
      </c>
      <c r="F117" s="4" t="str">
        <f>HYPERLINK("http://beta.interpress.com/Viewer/portaltextviewer.aspx?IDS=LBR3quizKtHG6tY2bCZKFA%3D%3D&amp;madi=1202","PORTAL")</f>
        <v>PORTAL</v>
      </c>
    </row>
    <row r="118" spans="2:6" ht="12.75">
      <c r="B118" s="2">
        <v>116</v>
      </c>
      <c r="C118" s="3" t="s">
        <v>69</v>
      </c>
      <c r="D118" s="2" t="s">
        <v>40</v>
      </c>
      <c r="E118" s="4" t="str">
        <f>HYPERLINK("http://www.f5haber.com/haberoku.aspx?id=1675443","TEPAV: İHRACATTA EKSEN KAYDI")</f>
        <v>TEPAV: İHRACATTA EKSEN KAYDI</v>
      </c>
      <c r="F118" s="4" t="str">
        <f>HYPERLINK("http://beta.interpress.com/Viewer/portaltextviewer.aspx?IDS=JTMseNDo3HfG6tY2bCZKFA%3D%3D&amp;madi=1202","PORTAL")</f>
        <v>PORTAL</v>
      </c>
    </row>
    <row r="119" spans="2:6" ht="12.75">
      <c r="B119" s="2">
        <v>117</v>
      </c>
      <c r="C119" s="3" t="s">
        <v>69</v>
      </c>
      <c r="D119" s="2" t="s">
        <v>72</v>
      </c>
      <c r="E119" s="4" t="str">
        <f>HYPERLINK("http://www.stargazete.com/ekonomi/-ihracatta-eksen-kaymasi--haber-281547.htm","'İHRACATTA EKSEN KAYMASI'  ")</f>
        <v>'İHRACATTA EKSEN KAYMASI'  </v>
      </c>
      <c r="F119" s="4" t="str">
        <f>HYPERLINK("http://beta.interpress.com/Viewer/portaltextviewer.aspx?IDS=nXTboBzVKZbG6tY2bCZKFA%3D%3D&amp;madi=1202","PORTAL")</f>
        <v>PORTAL</v>
      </c>
    </row>
    <row r="120" spans="2:6" ht="12.75">
      <c r="B120" s="2">
        <v>118</v>
      </c>
      <c r="C120" s="3" t="s">
        <v>69</v>
      </c>
      <c r="D120" s="2" t="s">
        <v>11</v>
      </c>
      <c r="E120" s="4" t="str">
        <f>HYPERLINK("http://www.haberler.com/tepav-ihracatta-eksen-kaymasi-2168190-haberi/","TEPAV: 'İHRACATTA EKSEN KAYMASI'")</f>
        <v>TEPAV: 'İHRACATTA EKSEN KAYMASI'</v>
      </c>
      <c r="F120" s="4" t="str">
        <f>HYPERLINK("http://beta.interpress.com/Viewer/portaltextviewer.aspx?IDS=xVjUZYZqZz3G6tY2bCZKFA%3D%3D&amp;madi=1202","PORTAL")</f>
        <v>PORTAL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" sqref="A1"/>
    </sheetView>
  </sheetViews>
  <sheetFormatPr defaultColWidth="8.00390625" defaultRowHeight="12.75"/>
  <sheetData>
    <row r="1" ht="15.75">
      <c r="A1" s="5" t="s">
        <v>73</v>
      </c>
    </row>
    <row r="2" ht="15.75">
      <c r="A2" s="5" t="s">
        <v>73</v>
      </c>
    </row>
    <row r="3" ht="15.75">
      <c r="A3" s="5" t="s">
        <v>73</v>
      </c>
    </row>
    <row r="4" ht="15.75">
      <c r="A4" s="5" t="s">
        <v>73</v>
      </c>
    </row>
    <row r="5" ht="15.75">
      <c r="A5" s="5" t="s">
        <v>73</v>
      </c>
    </row>
    <row r="6" ht="15.75">
      <c r="A6" s="5" t="s">
        <v>73</v>
      </c>
    </row>
    <row r="7" ht="15.75">
      <c r="A7" s="5" t="s">
        <v>73</v>
      </c>
    </row>
    <row r="8" ht="15.75">
      <c r="A8" s="5" t="s">
        <v>73</v>
      </c>
    </row>
    <row r="9" ht="15.75">
      <c r="A9" s="5" t="s">
        <v>73</v>
      </c>
    </row>
    <row r="10" ht="15.75">
      <c r="A10" s="5" t="s">
        <v>73</v>
      </c>
    </row>
    <row r="11" ht="15.75">
      <c r="A11" s="5" t="s">
        <v>73</v>
      </c>
    </row>
    <row r="12" ht="15.75">
      <c r="A12" s="5" t="s">
        <v>73</v>
      </c>
    </row>
    <row r="13" ht="15.75">
      <c r="A13" s="5" t="s">
        <v>73</v>
      </c>
    </row>
    <row r="14" ht="15.75">
      <c r="A14" s="5" t="s">
        <v>73</v>
      </c>
    </row>
    <row r="15" ht="15.75">
      <c r="A15" s="5" t="s">
        <v>73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tepav 18</dc:creator>
  <cp:keywords/>
  <dc:description/>
  <cp:lastModifiedBy>tepav 18</cp:lastModifiedBy>
  <dcterms:created xsi:type="dcterms:W3CDTF">2010-10-08T12:41:51Z</dcterms:created>
  <dcterms:modified xsi:type="dcterms:W3CDTF">2010-10-08T12:41:51Z</dcterms:modified>
  <cp:category/>
  <cp:version/>
  <cp:contentType/>
  <cp:contentStatus/>
</cp:coreProperties>
</file>